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2"/>
  </bookViews>
  <sheets>
    <sheet name="дод.1" sheetId="1" r:id="rId1"/>
    <sheet name="дод.2" sheetId="2" r:id="rId2"/>
    <sheet name="дод.3" sheetId="3" r:id="rId3"/>
    <sheet name="3-1" sheetId="4" r:id="rId4"/>
    <sheet name="дод.4" sheetId="5" r:id="rId5"/>
    <sheet name="дод.5" sheetId="6" r:id="rId6"/>
    <sheet name="дод.6" sheetId="7" r:id="rId7"/>
    <sheet name="дод.7" sheetId="8" r:id="rId8"/>
    <sheet name="дод.8" sheetId="9" r:id="rId9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'дод.3'!$5:$9</definedName>
    <definedName name="_xlnm.Print_Titles" localSheetId="6">'дод.6'!$E:$F,'дод.6'!$14:$16</definedName>
    <definedName name="_xlnm.Print_Titles" localSheetId="7">'дод.7'!$5:$5</definedName>
    <definedName name="_xlnm.Print_Area" localSheetId="3">'3-1'!$A$1:$P$98</definedName>
    <definedName name="_xlnm.Print_Area" localSheetId="0">'дод.1'!$A$2:$F$71</definedName>
    <definedName name="_xlnm.Print_Area" localSheetId="1">'дод.2'!$A$2:$F$13</definedName>
    <definedName name="_xlnm.Print_Area" localSheetId="4">'дод.4'!$B$1:$P$15</definedName>
    <definedName name="_xlnm.Print_Area" localSheetId="5">'дод.5'!$A$1:$R$38</definedName>
    <definedName name="_xlnm.Print_Area" localSheetId="6">'дод.6'!$A$1:$K$27</definedName>
    <definedName name="_xlnm.Print_Area" localSheetId="7">'дод.7'!$A$1:$J$32</definedName>
    <definedName name="_xlnm.Print_Area" localSheetId="8">'дод.8'!$A$1:$M$60</definedName>
  </definedNames>
  <calcPr fullCalcOnLoad="1"/>
</workbook>
</file>

<file path=xl/sharedStrings.xml><?xml version="1.0" encoding="utf-8"?>
<sst xmlns="http://schemas.openxmlformats.org/spreadsheetml/2006/main" count="925" uniqueCount="559">
  <si>
    <t xml:space="preserve">                                                                                                          Додаток  № 6
                                                                                                          до рішення районної ради від 28 грудня 2015 року
                                                                                                         "Про районний бюджет  на 2016 рік"</t>
  </si>
  <si>
    <r>
      <t>K</t>
    </r>
    <r>
      <rPr>
        <vertAlign val="subscript"/>
        <sz val="11"/>
        <rFont val="Times New Roman"/>
        <family val="1"/>
      </rPr>
      <t>og</t>
    </r>
    <r>
      <rPr>
        <sz val="11"/>
        <rFont val="Times New Roman"/>
        <family val="1"/>
      </rPr>
      <t xml:space="preserve"> – коефіцієнт застосування впливу фактора кількості груп у дитячих садках = 0,1;</t>
    </r>
  </si>
  <si>
    <t xml:space="preserve">Розрахунок показника обсягу видатків на культуру </t>
  </si>
  <si>
    <r>
      <t>5. Розрахунковий показник обсягу видатків на культуру для бюджету місцевого самоврядування (V</t>
    </r>
    <r>
      <rPr>
        <i/>
        <vertAlign val="subscript"/>
        <sz val="11"/>
        <rFont val="Times New Roman"/>
        <family val="1"/>
      </rPr>
      <t>ki</t>
    </r>
    <r>
      <rPr>
        <sz val="11"/>
        <rFont val="Times New Roman"/>
        <family val="1"/>
      </rPr>
      <t xml:space="preserve">) визначається за такою формулою: </t>
    </r>
  </si>
  <si>
    <t>де Ni - прикріплене населення до клубних закладів станом на 01 січня року, що передує плановому;</t>
  </si>
  <si>
    <t>Розрахунок обсягу міжбюджетних трансфертів з районного бюджету бюджетам місцевого самоврядування (Прикінцеві положення Бюджетного кодексу України)</t>
  </si>
  <si>
    <r>
      <t>V</t>
    </r>
    <r>
      <rPr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=  V</t>
    </r>
    <r>
      <rPr>
        <vertAlign val="subscript"/>
        <sz val="11"/>
        <rFont val="Times New Roman"/>
        <family val="1"/>
      </rPr>
      <t>oi</t>
    </r>
    <r>
      <rPr>
        <sz val="11"/>
        <rFont val="Times New Roman"/>
        <family val="1"/>
      </rPr>
      <t xml:space="preserve"> + V</t>
    </r>
    <r>
      <rPr>
        <vertAlign val="subscript"/>
        <sz val="11"/>
        <rFont val="Times New Roman"/>
        <family val="1"/>
      </rPr>
      <t>ki</t>
    </r>
    <r>
      <rPr>
        <i/>
        <vertAlign val="subscript"/>
        <sz val="11"/>
        <rFont val="Times New Roman"/>
        <family val="1"/>
      </rPr>
      <t>,</t>
    </r>
  </si>
  <si>
    <r>
      <t>4. Розрахунковий показник обсягу видатків на освіту для бюджетів сіл (V</t>
    </r>
    <r>
      <rPr>
        <vertAlign val="subscript"/>
        <sz val="11"/>
        <rFont val="Times New Roman"/>
        <family val="1"/>
      </rPr>
      <t>oi</t>
    </r>
    <r>
      <rPr>
        <sz val="11"/>
        <rFont val="Times New Roman"/>
        <family val="1"/>
      </rPr>
      <t xml:space="preserve">), визначається за такою формулою: </t>
    </r>
  </si>
  <si>
    <t>Ti - кількість дітей, що відвідують дошкільний заклад;</t>
  </si>
  <si>
    <r>
      <t>G</t>
    </r>
    <r>
      <rPr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– кількість груп у дитячих садках в i-му селі.</t>
    </r>
  </si>
  <si>
    <r>
      <t>V</t>
    </r>
    <r>
      <rPr>
        <vertAlign val="subscript"/>
        <sz val="11"/>
        <rFont val="Times New Roman"/>
        <family val="1"/>
      </rPr>
      <t>oi</t>
    </r>
    <r>
      <rPr>
        <sz val="11"/>
        <rFont val="Times New Roman"/>
        <family val="1"/>
      </rPr>
      <t xml:space="preserve"> =Ti*Hod+(Gi*Kog), </t>
    </r>
  </si>
  <si>
    <t>Розрахунковий показник обсягу видатків  (грн),Vki</t>
  </si>
  <si>
    <t>Кількість груп у дитячих садках, Gi</t>
  </si>
  <si>
    <t>Vki=Ni*Hk*Kkk,</t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</si>
  <si>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</si>
  <si>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</si>
  <si>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</si>
  <si>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</si>
  <si>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</si>
  <si>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</si>
  <si>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</si>
  <si>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</si>
  <si>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</si>
  <si>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</si>
  <si>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</si>
  <si>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</si>
  <si>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</si>
  <si>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</si>
  <si>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</si>
  <si>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</si>
  <si>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</si>
  <si>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</si>
  <si>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</si>
  <si>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</si>
  <si>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</si>
  <si>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</si>
  <si>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</si>
  <si>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</si>
  <si>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</si>
  <si>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</si>
  <si>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</si>
  <si>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</si>
  <si>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</si>
  <si>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</si>
  <si>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</si>
  <si>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</si>
  <si>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</si>
  <si>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</si>
  <si>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</si>
  <si>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</si>
  <si>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</si>
  <si>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</si>
  <si>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</si>
  <si>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</si>
  <si>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</si>
  <si>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</si>
  <si>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</si>
  <si>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</si>
  <si>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</si>
  <si>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</si>
  <si>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</si>
  <si>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</si>
  <si>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</si>
  <si>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</si>
  <si>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</si>
  <si>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250380 </t>
  </si>
  <si>
    <t>Інші субвенції </t>
  </si>
  <si>
    <t>900202</t>
  </si>
  <si>
    <t>Разом видатків</t>
  </si>
  <si>
    <t>Код</t>
  </si>
  <si>
    <t>Загальне фінансування</t>
  </si>
  <si>
    <t>Фінансування за борговими операціями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</si>
  <si>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</si>
  <si>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</si>
  <si>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</si>
  <si>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</si>
  <si>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</si>
  <si>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</si>
  <si>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</si>
  <si>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</si>
  <si>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</si>
  <si>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</si>
  <si>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</si>
  <si>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</si>
  <si>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</si>
  <si>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</si>
  <si>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</si>
  <si>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</si>
  <si>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</si>
  <si>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</si>
  <si>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</si>
  <si>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</si>
  <si>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</si>
  <si>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</si>
  <si>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</si>
  <si>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</si>
  <si>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</si>
  <si>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</si>
  <si>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</si>
  <si>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</si>
  <si>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</si>
  <si>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</si>
  <si>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</si>
  <si>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</si>
  <si>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</si>
  <si>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</si>
  <si>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</si>
  <si>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</si>
  <si>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</si>
  <si>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</si>
  <si>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</si>
  <si>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</si>
  <si>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</si>
  <si>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</si>
  <si>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</si>
  <si>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</si>
  <si>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</si>
  <si>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</si>
  <si>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</si>
  <si>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</si>
  <si>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</si>
  <si>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</si>
  <si>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</si>
  <si>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</si>
  <si>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</si>
  <si>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</si>
  <si>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</si>
  <si>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</si>
  <si>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</si>
  <si>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</si>
  <si>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</si>
  <si>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</si>
  <si>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</si>
  <si>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</si>
  <si>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</si>
  <si>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</si>
  <si>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</si>
  <si>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</si>
  <si>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</si>
  <si>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</si>
  <si>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</si>
  <si>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</si>
  <si>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</si>
  <si>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</si>
  <si>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</si>
  <si>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</si>
  <si>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</si>
  <si>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</si>
  <si>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</si>
  <si>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</si>
  <si>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</si>
  <si>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</si>
  <si>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</si>
  <si>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</si>
  <si>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</si>
  <si>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</si>
  <si>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</si>
  <si>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</si>
  <si>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</si>
  <si>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</si>
  <si>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</si>
  <si>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</si>
  <si>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</si>
  <si>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</si>
  <si>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</si>
  <si>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</si>
  <si>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</si>
  <si>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</si>
  <si>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</si>
  <si>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</si>
  <si>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</si>
  <si>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</si>
  <si>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</si>
  <si>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</si>
  <si>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Лікарні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</si>
  <si>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</si>
  <si>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</si>
  <si>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</si>
  <si>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</si>
  <si>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</si>
  <si>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</si>
  <si>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</si>
  <si>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</si>
  <si>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</si>
  <si>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</si>
  <si>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</si>
  <si>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</si>
  <si>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</si>
  <si>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</si>
  <si>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</si>
  <si>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</si>
  <si>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</si>
  <si>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</si>
  <si>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</si>
  <si>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</si>
  <si>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</si>
  <si>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</si>
  <si>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</si>
  <si>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</si>
  <si>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</si>
  <si>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</si>
  <si>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</si>
  <si>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</si>
  <si>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</si>
  <si>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</si>
  <si>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</si>
  <si>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</si>
  <si>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</si>
  <si>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</si>
  <si>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</si>
  <si>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</si>
  <si>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</si>
  <si>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</si>
  <si>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</si>
  <si>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</si>
  <si>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</si>
  <si>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</si>
  <si>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</si>
  <si>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</si>
  <si>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</si>
  <si>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</si>
  <si>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</si>
  <si>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</si>
  <si>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</si>
  <si>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</si>
  <si>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</si>
  <si>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</si>
  <si>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</si>
  <si>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</si>
  <si>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</si>
  <si>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</si>
  <si>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</si>
  <si>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</si>
  <si>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</si>
  <si>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</si>
  <si>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</si>
  <si>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</si>
  <si>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</si>
  <si>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</si>
  <si>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</si>
  <si>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</si>
  <si>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</si>
  <si>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</si>
  <si>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</si>
  <si>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</si>
  <si>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</si>
  <si>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</si>
  <si>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</si>
  <si>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</si>
  <si>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</si>
  <si>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</si>
  <si>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</si>
  <si>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</si>
  <si>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</si>
  <si>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</si>
  <si>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</si>
  <si>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</si>
  <si>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</si>
  <si>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</si>
  <si>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</si>
  <si>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</si>
  <si>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</si>
  <si>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</si>
  <si>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</si>
  <si>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</si>
  <si>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</si>
  <si>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</si>
  <si>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</si>
  <si>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</si>
  <si>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</si>
  <si>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</si>
  <si>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</si>
  <si>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</si>
  <si>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</si>
  <si>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</si>
  <si>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</si>
  <si>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</si>
  <si>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</si>
  <si>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</si>
  <si>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</si>
  <si>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</si>
  <si>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</si>
  <si>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</si>
  <si>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</si>
  <si>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</si>
  <si>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</si>
  <si>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</si>
  <si>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</si>
  <si>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</si>
  <si>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</si>
  <si>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</si>
  <si>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</si>
  <si>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</si>
  <si>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</si>
  <si>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</si>
  <si>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</si>
  <si>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</si>
  <si>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</si>
  <si>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</si>
  <si>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</si>
  <si>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</si>
  <si>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</si>
  <si>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</si>
  <si>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</si>
  <si>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</si>
  <si>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</si>
  <si>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</si>
  <si>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</si>
  <si>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</si>
  <si>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</si>
  <si>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</si>
  <si>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</si>
  <si>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</si>
  <si>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</si>
  <si>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</si>
  <si>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</si>
  <si>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</si>
  <si>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</si>
  <si>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</si>
  <si>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</si>
  <si>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</si>
  <si>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</si>
  <si>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</si>
  <si>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</si>
  <si>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</si>
  <si>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</si>
  <si>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</si>
  <si>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</si>
  <si>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</si>
  <si>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</si>
  <si>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</si>
  <si>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</si>
  <si>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</si>
  <si>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</si>
  <si>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</si>
  <si>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</si>
  <si>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</si>
  <si>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</si>
  <si>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</si>
  <si>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</si>
  <si>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</si>
  <si>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</si>
  <si>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</si>
  <si>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</si>
  <si>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</si>
  <si>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</si>
  <si>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</si>
  <si>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</si>
  <si>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</si>
  <si>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</si>
  <si>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</si>
  <si>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</si>
  <si>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</si>
  <si>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</si>
  <si>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</si>
  <si>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</si>
  <si>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</si>
  <si>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</si>
  <si>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</si>
  <si>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</si>
  <si>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</si>
  <si>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</si>
  <si>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</si>
  <si>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</si>
  <si>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</si>
  <si>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</si>
  <si>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</si>
  <si>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</si>
  <si>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</si>
  <si>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</si>
  <si>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</si>
  <si>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</si>
  <si>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</si>
  <si>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</si>
  <si>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  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</si>
  <si>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</si>
  <si>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</si>
  <si>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</si>
  <si>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</si>
  <si>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</si>
  <si>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</si>
  <si>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</si>
  <si>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</si>
  <si>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</si>
  <si>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</si>
  <si>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</si>
  <si>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</si>
  <si>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</si>
  <si>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</si>
  <si>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</si>
  <si>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</si>
  <si>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</si>
  <si>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</si>
  <si>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</si>
  <si>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</si>
  <si>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</si>
  <si>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</si>
  <si>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</si>
  <si>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</si>
  <si>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</si>
  <si>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</si>
  <si>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</si>
  <si>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</si>
  <si>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</si>
  <si>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</si>
  <si>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</si>
  <si>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</si>
  <si>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</si>
  <si>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</si>
  <si>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</si>
  <si>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</si>
  <si>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</si>
  <si>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</si>
  <si>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</si>
  <si>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</si>
  <si>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</si>
  <si>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                                          державна     адміністрація 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</si>
  <si>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</si>
  <si>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Назва</t>
  </si>
  <si>
    <t>Зміни обсягів готівкових коштів на рахунках районного бюджету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</si>
  <si>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</si>
  <si>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</si>
  <si>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</si>
  <si>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</si>
  <si>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</si>
  <si>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</si>
  <si>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</si>
  <si>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</si>
  <si>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</si>
  <si>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</si>
  <si>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</si>
  <si>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</si>
  <si>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</si>
  <si>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</si>
  <si>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</si>
  <si>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</si>
  <si>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</si>
  <si>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</si>
  <si>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</si>
  <si>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</si>
  <si>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</si>
  <si>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</si>
  <si>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</si>
  <si>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</si>
  <si>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</si>
  <si>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Дотації всього</t>
  </si>
  <si>
    <t>Культура</t>
  </si>
  <si>
    <t>Hk - фінансовий норматив бюджетної забезпеченості на культуру (178,071);</t>
  </si>
  <si>
    <t>Дошкільна освіта</t>
  </si>
  <si>
    <t>Найменування АТО</t>
  </si>
  <si>
    <t>Биринська</t>
  </si>
  <si>
    <t xml:space="preserve">Блистівська </t>
  </si>
  <si>
    <t>Б-Вороб'ївська</t>
  </si>
  <si>
    <t>Бучківська</t>
  </si>
  <si>
    <t>Вороб'ївська</t>
  </si>
  <si>
    <t>Горбівська</t>
  </si>
  <si>
    <t xml:space="preserve">Грем'яцька </t>
  </si>
  <si>
    <t>Дігтярівська</t>
  </si>
  <si>
    <t>Кам.-Слобідська</t>
  </si>
  <si>
    <t>Кіровська</t>
  </si>
  <si>
    <t>Ковпинська</t>
  </si>
  <si>
    <t>Команська</t>
  </si>
  <si>
    <t>Кудлаївська</t>
  </si>
  <si>
    <t>Ларинівська</t>
  </si>
  <si>
    <t>Мамекинська</t>
  </si>
  <si>
    <t>Мих.-Слобідська</t>
  </si>
  <si>
    <t>Об'єднанська</t>
  </si>
  <si>
    <t xml:space="preserve">Орлівська </t>
  </si>
  <si>
    <t>Печенюгівська</t>
  </si>
  <si>
    <t>Попівська</t>
  </si>
  <si>
    <t>Смяцька</t>
  </si>
  <si>
    <t>Чайкинська</t>
  </si>
  <si>
    <t>Шептаківська</t>
  </si>
  <si>
    <t>Всього с/р</t>
  </si>
  <si>
    <t>де Hod - фінансовий норматив бюджетної  забезпеченості на одну дитину дошкільного віку (9352);</t>
  </si>
  <si>
    <t>Лісконогівська</t>
  </si>
  <si>
    <t>Інша додаткова дотація з районного бюджету</t>
  </si>
  <si>
    <t>4805700,00</t>
  </si>
  <si>
    <t>Інша субвенція із сільських бюджетів районному бюджету</t>
  </si>
  <si>
    <t>Кількість дітей, що відвідують дитячий садок       (чол),Ti</t>
  </si>
  <si>
    <t>Норматив забезпеченості на 1 дитину, Hod</t>
  </si>
  <si>
    <t>Коефіциєнт впливу фактору кількості груп у дитячому садку, Kog</t>
  </si>
  <si>
    <t>Видатки на дошкільну освіту (грн), Voi</t>
  </si>
  <si>
    <t>Розрахунок обсягу міжбюджетних трансфертів</t>
  </si>
  <si>
    <t xml:space="preserve"> між районним та сільськими бюджетами</t>
  </si>
  <si>
    <t xml:space="preserve">Загальні положення </t>
  </si>
  <si>
    <t xml:space="preserve">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( культура і мистецтво), на дитину  (дитячі дошкільні заклади). </t>
  </si>
  <si>
    <t xml:space="preserve">1. Відповідно до прикінцевих положень Бюджетного Кодексу України здійснюється розподіл обсягу міжбюджетних трансфертів між районним бюджетом та сільськими бюджетами району на дошкільні заклади освіти та клубні заклади  комунальної власності  сіл. </t>
  </si>
  <si>
    <t xml:space="preserve">2. У цьому розрахунку застосовуються такі умовні позначення: 
i – бюджет села (далі - бюджет місцевого самоврядування); 
</t>
  </si>
  <si>
    <t>Загальний обсяг іншої додаткової дотації                (грн), Vi</t>
  </si>
  <si>
    <r>
      <t>3. Розрахунковий показник обсягу видатків бюджету місцевого самоврядування (V</t>
    </r>
    <r>
      <rPr>
        <i/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>),  дорівнює сумі розрахункових показників за основними видами видатків цього бюджету:</t>
    </r>
  </si>
  <si>
    <t xml:space="preserve">Розрахунок показника обсягу видатків на дошкільну освіту </t>
  </si>
  <si>
    <t>у т.ч. за рахунок освітньої субвенції</t>
  </si>
  <si>
    <t>Медична субвенція</t>
  </si>
  <si>
    <t xml:space="preserve">Загальноосвітні школи (в т.ч. школа-дитячий садок, інтернат при школі), спеціалізовані школи, ліцеї, гімназії, </t>
  </si>
  <si>
    <t>20000,00</t>
  </si>
  <si>
    <t>50000,00</t>
  </si>
  <si>
    <r>
      <t xml:space="preserve">Kkk - коефіцієнт частки обсягу видатків бюджетів місцевого самоврядування на культурно-освітні послуги, що надаються клубними закладами </t>
    </r>
    <r>
      <rPr>
        <sz val="10"/>
        <rFont val="Times New Roman"/>
        <family val="1"/>
      </rPr>
      <t>( 0,34 )</t>
    </r>
    <r>
      <rPr>
        <sz val="11"/>
        <rFont val="Times New Roman"/>
        <family val="1"/>
      </rPr>
      <t>.</t>
    </r>
  </si>
  <si>
    <t>Фінансування  районного бюджету  на 2016 рік</t>
  </si>
  <si>
    <r>
      <t>РОЗПОДІЛ</t>
    </r>
    <r>
      <rPr>
        <b/>
        <sz val="14"/>
        <rFont val="Times New Roman"/>
        <family val="0"/>
      </rPr>
      <t xml:space="preserve">
видатків районного бюджету  на 2016 рік</t>
    </r>
  </si>
  <si>
    <t>Видатки районного бюджету на 2016 рік за тимчасовою класифікацією видатків та кредитування місцевих бюджетів</t>
  </si>
  <si>
    <t>Повернення кредитів до районного бюджету  та надання кредитів 
з районного бюджету на  2016 рік</t>
  </si>
  <si>
    <t xml:space="preserve">Перелік місцевих (регіональних) програм, які фінансуватимуться за рахунок коштів
районного бюджету  у 2016 році
</t>
  </si>
  <si>
    <t xml:space="preserve"> Н-Сіверського району на 2016 рік</t>
  </si>
  <si>
    <t>Населення на 01.01.2015 року           (чол)</t>
  </si>
  <si>
    <t>Прикріплене населення до клубних закладів на 01.01.2015 року                    (чол),Ni</t>
  </si>
  <si>
    <t>Діти від 0 до 6 років станом на 01.01.2015 року (чол),Di</t>
  </si>
  <si>
    <t>Перелік об’єктів, видатки на які у 2016  році будуть проводитися за рахунок коштів бюджету розвитку</t>
  </si>
  <si>
    <t xml:space="preserve">        Додаток № 1
     до рішення районної ради від 28 грудня 2015 року
       "Про районний бюджет  на 2016 рік"</t>
  </si>
  <si>
    <t>Доходи районного бюджету на 2016 рік</t>
  </si>
  <si>
    <t>Додаток № 5
до рішення районної ради від 28 грудня 2015 року
"Про районний бюджет  на 2016 рік"</t>
  </si>
  <si>
    <r>
      <t xml:space="preserve">Показники міжбюджетних трансфертів між районним бюджетом та іншими бюджетами на 2016 рік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</si>
  <si>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10000,00</t>
  </si>
  <si>
    <t>30000,00</t>
  </si>
  <si>
    <t>80000,00</t>
  </si>
  <si>
    <t>100000,00</t>
  </si>
  <si>
    <t>500000,00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</si>
  <si>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</si>
  <si>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>Програма  розвитку місцевого самоврядування у Новгород-Сіверському районі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</si>
  <si>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</si>
  <si>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</si>
  <si>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</si>
  <si>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</si>
  <si>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</si>
  <si>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</si>
  <si>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</si>
  <si>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</si>
  <si>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9.Кiровська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</si>
  <si>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</si>
  <si>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</si>
  <si>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</si>
  <si>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</si>
  <si>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</si>
  <si>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</si>
  <si>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</si>
  <si>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</si>
  <si>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</si>
  <si>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</si>
  <si>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</si>
  <si>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</si>
  <si>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</si>
  <si>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</si>
  <si>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</si>
  <si>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</si>
  <si>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800000,00</t>
  </si>
  <si>
    <t>Інша субвенція із сільських бюджетів та бюджету м.Н-Сіверський</t>
  </si>
  <si>
    <t xml:space="preserve">                          Додаток № 2
                          до рішення районної ради від 28 грудня 2015 року
                         "Про районний бюджет  на 2016 рік"</t>
  </si>
  <si>
    <t xml:space="preserve">                                                     Додаток  № 3
                                                     до рішення районної  ради від 28 грудня 2015 року
                                                    "Про районний бюджет  на 2016 рік"</t>
  </si>
  <si>
    <t xml:space="preserve">                       Додаток № 4
                       до рішення районної ради від 28 грудня 2015 року
                      "Про районний бюджет на 2016 рік"</t>
  </si>
  <si>
    <t xml:space="preserve">                      Додаток  № 7
                      до рішення районної ради від 28 грудня 2015 року
                      "Про районний бюджет  на 2016 рік"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</si>
  <si>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</si>
  <si>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</si>
  <si>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районі, на 2016 рік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</si>
  <si>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</si>
  <si>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</si>
  <si>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</si>
  <si>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                        Додаток  № 8
                        до рішення районної ради від 28 грудня 2015 року
                       "Про районний бюджет  на 2016 рік"</t>
  </si>
  <si>
    <t>Додаток № 3-1 до рішення сесії районної ради  "Про районний бюджет на 2016 рік" від 28 грудня 2015 року</t>
  </si>
  <si>
    <t xml:space="preserve">Відділ культури Н-Сіверської РДА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</si>
</sst>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9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sz val="13.5"/>
      <name val="Times New Roman"/>
      <family val="1"/>
    </font>
    <font>
      <i/>
      <sz val="12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2" fillId="26" borderId="1" applyNumberFormat="0" applyAlignment="0" applyProtection="0"/>
    <xf numFmtId="0" fontId="25" fillId="0" borderId="0">
      <alignment/>
      <protection/>
    </xf>
    <xf numFmtId="0" fontId="67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3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9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4" fillId="0" borderId="16" xfId="95" applyNumberFormat="1" applyFont="1" applyBorder="1" applyAlignment="1">
      <alignment vertical="top" wrapText="1"/>
      <protection/>
    </xf>
    <xf numFmtId="184" fontId="54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2" fontId="29" fillId="0" borderId="16" xfId="106" applyNumberFormat="1" applyFont="1" applyBorder="1" applyAlignment="1">
      <alignment vertical="center" wrapText="1"/>
      <protection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6" fillId="0" borderId="16" xfId="0" applyFont="1" applyFill="1" applyBorder="1" applyAlignment="1" applyProtection="1">
      <alignment/>
      <protection locked="0"/>
    </xf>
    <xf numFmtId="0" fontId="56" fillId="0" borderId="16" xfId="0" applyFont="1" applyFill="1" applyBorder="1" applyAlignment="1" applyProtection="1">
      <alignment horizontal="center"/>
      <protection locked="0"/>
    </xf>
    <xf numFmtId="0" fontId="56" fillId="0" borderId="16" xfId="0" applyFont="1" applyFill="1" applyBorder="1" applyAlignment="1" applyProtection="1">
      <alignment horizontal="left"/>
      <protection/>
    </xf>
    <xf numFmtId="0" fontId="57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61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2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6" fillId="27" borderId="16" xfId="105" applyFont="1" applyFill="1" applyBorder="1" applyAlignment="1">
      <alignment horizontal="center" vertical="center"/>
      <protection/>
    </xf>
    <xf numFmtId="0" fontId="66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68" fillId="27" borderId="16" xfId="0" applyNumberFormat="1" applyFont="1" applyFill="1" applyBorder="1" applyAlignment="1">
      <alignment horizontal="right" vertical="center" wrapText="1"/>
    </xf>
    <xf numFmtId="0" fontId="69" fillId="0" borderId="16" xfId="105" applyFont="1" applyBorder="1" applyAlignment="1">
      <alignment horizontal="center" vertical="center"/>
      <protection/>
    </xf>
    <xf numFmtId="0" fontId="69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5" fillId="0" borderId="16" xfId="0" applyNumberFormat="1" applyFont="1" applyFill="1" applyBorder="1" applyAlignment="1">
      <alignment horizontal="right" vertical="center" wrapText="1"/>
    </xf>
    <xf numFmtId="0" fontId="70" fillId="27" borderId="16" xfId="105" applyFont="1" applyFill="1" applyBorder="1" applyAlignment="1">
      <alignment horizontal="center" vertical="center"/>
      <protection/>
    </xf>
    <xf numFmtId="0" fontId="70" fillId="27" borderId="19" xfId="105" applyFont="1" applyFill="1" applyBorder="1" applyAlignment="1">
      <alignment horizontal="center" vertical="center"/>
      <protection/>
    </xf>
    <xf numFmtId="49" fontId="69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5" fillId="0" borderId="0" xfId="0" applyNumberFormat="1" applyFont="1" applyFill="1" applyBorder="1" applyAlignment="1">
      <alignment horizontal="right" vertical="center" wrapText="1"/>
    </xf>
    <xf numFmtId="1" fontId="71" fillId="0" borderId="16" xfId="0" applyNumberFormat="1" applyFont="1" applyFill="1" applyBorder="1" applyAlignment="1">
      <alignment horizontal="center" vertical="top" wrapText="1"/>
    </xf>
    <xf numFmtId="3" fontId="71" fillId="0" borderId="14" xfId="0" applyNumberFormat="1" applyFont="1" applyFill="1" applyBorder="1" applyAlignment="1">
      <alignment horizontal="right" vertical="center" wrapText="1"/>
    </xf>
    <xf numFmtId="3" fontId="68" fillId="26" borderId="16" xfId="0" applyNumberFormat="1" applyFont="1" applyFill="1" applyBorder="1" applyAlignment="1">
      <alignment horizontal="right" vertical="center" wrapText="1"/>
    </xf>
    <xf numFmtId="3" fontId="74" fillId="0" borderId="14" xfId="0" applyNumberFormat="1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left" vertical="center"/>
    </xf>
    <xf numFmtId="49" fontId="72" fillId="11" borderId="16" xfId="0" applyNumberFormat="1" applyFont="1" applyFill="1" applyBorder="1" applyAlignment="1">
      <alignment horizontal="left" vertical="center"/>
    </xf>
    <xf numFmtId="0" fontId="72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76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77" fillId="0" borderId="0" xfId="0" applyFont="1" applyFill="1" applyAlignment="1">
      <alignment/>
    </xf>
    <xf numFmtId="0" fontId="75" fillId="0" borderId="0" xfId="0" applyNumberFormat="1" applyFont="1" applyFill="1" applyAlignment="1" applyProtection="1">
      <alignment/>
      <protection/>
    </xf>
    <xf numFmtId="0" fontId="80" fillId="0" borderId="0" xfId="0" applyFont="1" applyFill="1" applyAlignment="1">
      <alignment/>
    </xf>
    <xf numFmtId="0" fontId="75" fillId="0" borderId="16" xfId="0" applyFont="1" applyBorder="1" applyAlignment="1">
      <alignment horizontal="center" vertical="center" wrapText="1"/>
    </xf>
    <xf numFmtId="49" fontId="75" fillId="0" borderId="16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justify" vertical="center" wrapText="1"/>
    </xf>
    <xf numFmtId="49" fontId="78" fillId="13" borderId="16" xfId="0" applyNumberFormat="1" applyFont="1" applyFill="1" applyBorder="1" applyAlignment="1">
      <alignment horizontal="center" vertical="center" wrapText="1"/>
    </xf>
    <xf numFmtId="184" fontId="79" fillId="13" borderId="16" xfId="0" applyNumberFormat="1" applyFont="1" applyFill="1" applyBorder="1" applyAlignment="1">
      <alignment vertical="center"/>
    </xf>
    <xf numFmtId="184" fontId="78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Fill="1" applyAlignment="1">
      <alignment horizontal="left" vertical="center"/>
    </xf>
    <xf numFmtId="0" fontId="23" fillId="13" borderId="16" xfId="0" applyNumberFormat="1" applyFont="1" applyFill="1" applyBorder="1" applyAlignment="1" applyProtection="1">
      <alignment horizontal="left" vertical="center"/>
      <protection/>
    </xf>
    <xf numFmtId="0" fontId="23" fillId="13" borderId="16" xfId="0" applyNumberFormat="1" applyFont="1" applyFill="1" applyBorder="1" applyAlignment="1" applyProtection="1">
      <alignment horizontal="left" vertical="center" wrapText="1"/>
      <protection/>
    </xf>
    <xf numFmtId="184" fontId="31" fillId="13" borderId="16" xfId="0" applyNumberFormat="1" applyFont="1" applyFill="1" applyBorder="1" applyAlignment="1" applyProtection="1">
      <alignment horizontal="left" vertical="center"/>
      <protection/>
    </xf>
    <xf numFmtId="3" fontId="23" fillId="13" borderId="16" xfId="0" applyNumberFormat="1" applyFont="1" applyFill="1" applyBorder="1" applyAlignment="1" applyProtection="1">
      <alignment horizontal="center" vertical="center"/>
      <protection/>
    </xf>
    <xf numFmtId="3" fontId="65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69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2" fillId="4" borderId="16" xfId="0" applyNumberFormat="1" applyFont="1" applyFill="1" applyBorder="1" applyAlignment="1">
      <alignment horizontal="left" vertical="center"/>
    </xf>
    <xf numFmtId="0" fontId="72" fillId="4" borderId="16" xfId="0" applyFont="1" applyFill="1" applyBorder="1" applyAlignment="1">
      <alignment horizontal="left" vertical="center" wrapText="1"/>
    </xf>
    <xf numFmtId="3" fontId="68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1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2" applyNumberFormat="1" applyFont="1" applyFill="1" applyBorder="1" applyAlignment="1">
      <alignment horizontal="center" vertical="top"/>
    </xf>
    <xf numFmtId="1" fontId="42" fillId="0" borderId="16" xfId="122" applyNumberFormat="1" applyFont="1" applyBorder="1" applyAlignment="1">
      <alignment horizontal="center" vertical="top"/>
    </xf>
    <xf numFmtId="1" fontId="41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1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4" fontId="37" fillId="0" borderId="16" xfId="95" applyNumberFormat="1" applyFont="1" applyBorder="1" applyAlignment="1">
      <alignment vertical="top" wrapText="1"/>
      <protection/>
    </xf>
    <xf numFmtId="184" fontId="61" fillId="0" borderId="16" xfId="95" applyNumberFormat="1" applyFont="1" applyBorder="1" applyAlignment="1">
      <alignment horizontal="center" vertical="center" wrapText="1"/>
      <protection/>
    </xf>
    <xf numFmtId="184" fontId="61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5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5" fillId="26" borderId="16" xfId="0" applyNumberFormat="1" applyFont="1" applyFill="1" applyBorder="1" applyAlignment="1">
      <alignment horizontal="right" vertical="center" wrapText="1"/>
    </xf>
    <xf numFmtId="3" fontId="65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68" fillId="0" borderId="14" xfId="0" applyNumberFormat="1" applyFont="1" applyFill="1" applyBorder="1" applyAlignment="1">
      <alignment horizontal="right" vertical="center" wrapText="1"/>
    </xf>
    <xf numFmtId="3" fontId="73" fillId="4" borderId="16" xfId="0" applyNumberFormat="1" applyFont="1" applyFill="1" applyBorder="1" applyAlignment="1">
      <alignment horizontal="right" vertical="center"/>
    </xf>
    <xf numFmtId="3" fontId="73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57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6" fillId="4" borderId="16" xfId="0" applyNumberFormat="1" applyFont="1" applyFill="1" applyBorder="1" applyAlignment="1">
      <alignment vertical="justify"/>
    </xf>
    <xf numFmtId="3" fontId="56" fillId="4" borderId="16" xfId="0" applyNumberFormat="1" applyFont="1" applyFill="1" applyBorder="1" applyAlignment="1">
      <alignment horizontal="center" vertical="center"/>
    </xf>
    <xf numFmtId="3" fontId="75" fillId="0" borderId="16" xfId="0" applyNumberFormat="1" applyFont="1" applyFill="1" applyBorder="1" applyAlignment="1" applyProtection="1">
      <alignment horizontal="center" vertical="center"/>
      <protection/>
    </xf>
    <xf numFmtId="3" fontId="81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3" fontId="73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wrapText="1"/>
    </xf>
    <xf numFmtId="0" fontId="33" fillId="26" borderId="16" xfId="0" applyFont="1" applyFill="1" applyBorder="1" applyAlignment="1">
      <alignment/>
    </xf>
    <xf numFmtId="1" fontId="33" fillId="0" borderId="16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33" fillId="26" borderId="16" xfId="0" applyFont="1" applyFill="1" applyBorder="1" applyAlignment="1">
      <alignment wrapText="1"/>
    </xf>
    <xf numFmtId="0" fontId="33" fillId="0" borderId="16" xfId="0" applyFont="1" applyBorder="1" applyAlignment="1">
      <alignment/>
    </xf>
    <xf numFmtId="1" fontId="31" fillId="13" borderId="16" xfId="0" applyNumberFormat="1" applyFont="1" applyFill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46" fillId="13" borderId="16" xfId="0" applyFont="1" applyFill="1" applyBorder="1" applyAlignment="1">
      <alignment horizontal="center" vertical="center"/>
    </xf>
    <xf numFmtId="3" fontId="46" fillId="13" borderId="16" xfId="0" applyNumberFormat="1" applyFont="1" applyFill="1" applyBorder="1" applyAlignment="1">
      <alignment horizontal="right" vertical="center"/>
    </xf>
    <xf numFmtId="0" fontId="33" fillId="13" borderId="16" xfId="0" applyFont="1" applyFill="1" applyBorder="1" applyAlignment="1">
      <alignment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6" fillId="26" borderId="16" xfId="0" applyNumberFormat="1" applyFont="1" applyFill="1" applyBorder="1" applyAlignment="1">
      <alignment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87" fontId="33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88" fillId="0" borderId="16" xfId="95" applyNumberFormat="1" applyFont="1" applyBorder="1" applyAlignment="1">
      <alignment horizontal="right" vertical="center"/>
      <protection/>
    </xf>
    <xf numFmtId="3" fontId="88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89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justify" vertical="center" wrapText="1"/>
    </xf>
    <xf numFmtId="0" fontId="89" fillId="0" borderId="0" xfId="0" applyFont="1" applyFill="1" applyAlignment="1">
      <alignment/>
    </xf>
    <xf numFmtId="3" fontId="73" fillId="0" borderId="14" xfId="0" applyNumberFormat="1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/>
      <protection/>
    </xf>
    <xf numFmtId="0" fontId="30" fillId="0" borderId="16" xfId="0" applyNumberFormat="1" applyFont="1" applyFill="1" applyBorder="1" applyAlignment="1" applyProtection="1">
      <alignment horizontal="left" vertical="center"/>
      <protection/>
    </xf>
    <xf numFmtId="184" fontId="30" fillId="0" borderId="16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184" fontId="33" fillId="0" borderId="16" xfId="0" applyNumberFormat="1" applyFont="1" applyFill="1" applyBorder="1" applyAlignment="1" applyProtection="1">
      <alignment horizontal="left" vertical="center"/>
      <protection/>
    </xf>
    <xf numFmtId="3" fontId="37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75" fillId="13" borderId="16" xfId="0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0" applyFont="1" applyAlignment="1">
      <alignment/>
    </xf>
    <xf numFmtId="0" fontId="61" fillId="0" borderId="0" xfId="0" applyFont="1" applyAlignment="1">
      <alignment/>
    </xf>
    <xf numFmtId="3" fontId="61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13" borderId="16" xfId="0" applyFont="1" applyFill="1" applyBorder="1" applyAlignment="1">
      <alignment horizontal="justify" vertical="center" wrapText="1"/>
    </xf>
    <xf numFmtId="0" fontId="23" fillId="13" borderId="16" xfId="0" applyFont="1" applyFill="1" applyBorder="1" applyAlignment="1">
      <alignment horizontal="left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5" fillId="0" borderId="18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0" xfId="0" applyFont="1" applyBorder="1" applyAlignment="1" applyProtection="1">
      <alignment horizontal="center" vertical="center" wrapText="1"/>
      <protection locked="0"/>
    </xf>
    <xf numFmtId="0" fontId="62" fillId="0" borderId="19" xfId="0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62" fillId="0" borderId="18" xfId="0" applyFont="1" applyBorder="1" applyAlignment="1" applyProtection="1">
      <alignment horizontal="center" vertical="center" wrapText="1"/>
      <protection locked="0"/>
    </xf>
    <xf numFmtId="0" fontId="62" fillId="0" borderId="22" xfId="0" applyFont="1" applyBorder="1" applyAlignment="1" applyProtection="1">
      <alignment horizontal="center" vertical="center" wrapText="1"/>
      <protection locked="0"/>
    </xf>
    <xf numFmtId="0" fontId="62" fillId="0" borderId="17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60" fillId="0" borderId="18" xfId="0" applyNumberFormat="1" applyFont="1" applyFill="1" applyBorder="1" applyAlignment="1" applyProtection="1">
      <alignment horizontal="center" vertical="center" wrapText="1"/>
      <protection/>
    </xf>
    <xf numFmtId="0" fontId="60" fillId="0" borderId="22" xfId="0" applyNumberFormat="1" applyFont="1" applyFill="1" applyBorder="1" applyAlignment="1" applyProtection="1">
      <alignment horizontal="center" vertical="center" wrapText="1"/>
      <protection/>
    </xf>
    <xf numFmtId="0" fontId="6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3" fontId="61" fillId="13" borderId="20" xfId="9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61" fillId="0" borderId="20" xfId="95" applyNumberFormat="1" applyFont="1" applyBorder="1" applyAlignment="1">
      <alignment horizontal="center" vertical="center"/>
      <protection/>
    </xf>
    <xf numFmtId="3" fontId="30" fillId="13" borderId="20" xfId="0" applyNumberFormat="1" applyFont="1" applyFill="1" applyBorder="1" applyAlignment="1" applyProtection="1">
      <alignment horizontal="center" vertical="center"/>
      <protection/>
    </xf>
    <xf numFmtId="3" fontId="57" fillId="4" borderId="2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3" fontId="56" fillId="13" borderId="20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3" fontId="61" fillId="0" borderId="20" xfId="95" applyNumberFormat="1" applyFont="1" applyBorder="1" applyAlignment="1">
      <alignment horizontal="center" vertical="center"/>
      <protection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justify"/>
    </xf>
    <xf numFmtId="0" fontId="4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0" applyFont="1" applyAlignment="1">
      <alignment/>
    </xf>
    <xf numFmtId="0" fontId="85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1" fontId="3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33" fillId="0" borderId="0" xfId="0" applyFont="1" applyBorder="1" applyAlignment="1">
      <alignment/>
    </xf>
    <xf numFmtId="0" fontId="33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3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33" fillId="0" borderId="16" xfId="0" applyNumberFormat="1" applyFont="1" applyBorder="1" applyAlignment="1">
      <alignment/>
    </xf>
    <xf numFmtId="1" fontId="31" fillId="13" borderId="20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9"/>
  <sheetViews>
    <sheetView showGridLines="0" showZeros="0" view="pageBreakPreview" zoomScale="75" zoomScaleSheetLayoutView="75" zoomScalePageLayoutView="0" workbookViewId="0" topLeftCell="A36">
      <selection activeCell="C66" sqref="C66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66.75" customHeight="1">
      <c r="C3" s="388" t="s">
        <v>508</v>
      </c>
      <c r="D3" s="388"/>
      <c r="E3" s="388"/>
      <c r="F3" s="388"/>
      <c r="M3" s="2"/>
    </row>
    <row r="4" spans="1:5" ht="31.5" customHeight="1">
      <c r="A4" s="389" t="s">
        <v>509</v>
      </c>
      <c r="B4" s="390"/>
      <c r="C4" s="390"/>
      <c r="D4" s="390"/>
      <c r="E4" s="390"/>
    </row>
    <row r="5" spans="2:6" ht="12.75">
      <c r="B5" s="63"/>
      <c r="C5" s="63"/>
      <c r="D5" s="63"/>
      <c r="E5" s="63"/>
      <c r="F5" s="65" t="s">
        <v>141</v>
      </c>
    </row>
    <row r="6" spans="1:6" ht="25.5" customHeight="1">
      <c r="A6" s="391" t="s">
        <v>69</v>
      </c>
      <c r="B6" s="391" t="s">
        <v>72</v>
      </c>
      <c r="C6" s="391" t="s">
        <v>94</v>
      </c>
      <c r="D6" s="391" t="s">
        <v>91</v>
      </c>
      <c r="E6" s="391" t="s">
        <v>92</v>
      </c>
      <c r="F6" s="391"/>
    </row>
    <row r="7" spans="1:6" ht="49.5" customHeight="1">
      <c r="A7" s="391"/>
      <c r="B7" s="391"/>
      <c r="C7" s="391"/>
      <c r="D7" s="391"/>
      <c r="E7" s="56" t="s">
        <v>94</v>
      </c>
      <c r="F7" s="54" t="s">
        <v>104</v>
      </c>
    </row>
    <row r="8" spans="1:253" s="44" customFormat="1" ht="31.5" customHeight="1">
      <c r="A8" s="40">
        <v>10000000</v>
      </c>
      <c r="B8" s="41" t="s">
        <v>74</v>
      </c>
      <c r="C8" s="158">
        <f>C9</f>
        <v>5500000</v>
      </c>
      <c r="D8" s="158">
        <f>D9</f>
        <v>5500000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75</v>
      </c>
      <c r="C9" s="50">
        <f>C10+C11</f>
        <v>5500000</v>
      </c>
      <c r="D9" s="50">
        <f>D10+D11</f>
        <v>5500000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346</v>
      </c>
      <c r="C10" s="51">
        <v>5500000</v>
      </c>
      <c r="D10" s="51">
        <v>5500000</v>
      </c>
      <c r="E10" s="59"/>
      <c r="F10" s="59"/>
    </row>
    <row r="11" spans="1:6" s="61" customFormat="1" ht="30.75" customHeight="1" hidden="1">
      <c r="A11" s="55">
        <v>11020200</v>
      </c>
      <c r="B11" s="58" t="s">
        <v>347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107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105</v>
      </c>
      <c r="B14" s="58" t="s">
        <v>105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108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105</v>
      </c>
      <c r="B16" s="58" t="s">
        <v>105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84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105</v>
      </c>
      <c r="B18" s="58" t="s">
        <v>105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109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105</v>
      </c>
      <c r="B20" s="58" t="s">
        <v>105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110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105</v>
      </c>
      <c r="B22" s="58" t="s">
        <v>105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85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105</v>
      </c>
      <c r="B24" s="58" t="s">
        <v>105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135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105</v>
      </c>
      <c r="B26" s="58" t="s">
        <v>105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76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105</v>
      </c>
      <c r="B28" s="58" t="s">
        <v>105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77</v>
      </c>
      <c r="C29" s="157">
        <f>D29+E29</f>
        <v>1599400</v>
      </c>
      <c r="D29" s="158">
        <f>D36+D38</f>
        <v>2000</v>
      </c>
      <c r="E29" s="158">
        <f>E36+E38</f>
        <v>1597400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78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105</v>
      </c>
      <c r="B31" s="58" t="s">
        <v>111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79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 hidden="1">
      <c r="A33" s="55" t="s">
        <v>105</v>
      </c>
      <c r="B33" s="58" t="s">
        <v>105</v>
      </c>
      <c r="C33" s="59"/>
      <c r="D33" s="60"/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112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105</v>
      </c>
      <c r="B35" s="58" t="s">
        <v>105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86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105</v>
      </c>
      <c r="B37" s="58" t="s">
        <v>105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113</v>
      </c>
      <c r="C38" s="51">
        <v>1597400</v>
      </c>
      <c r="D38" s="51"/>
      <c r="E38" s="51">
        <v>1597400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91" t="s">
        <v>358</v>
      </c>
      <c r="C39" s="157">
        <f>D39+E39</f>
        <v>7099400</v>
      </c>
      <c r="D39" s="157">
        <f>D8+D29</f>
        <v>5502000</v>
      </c>
      <c r="E39" s="157">
        <f>E8+E29</f>
        <v>1597400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87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88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105</v>
      </c>
      <c r="B42" s="58" t="s">
        <v>105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89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105</v>
      </c>
      <c r="B44" s="58" t="s">
        <v>105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114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105</v>
      </c>
      <c r="B46" s="58" t="s">
        <v>105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73</v>
      </c>
      <c r="C47" s="157">
        <f>D47+E47</f>
        <v>67015200</v>
      </c>
      <c r="D47" s="158">
        <f>D51+D53</f>
        <v>67015200</v>
      </c>
      <c r="E47" s="52">
        <f>E51+E53</f>
        <v>0</v>
      </c>
      <c r="F47" s="52"/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91"/>
      <c r="B48" s="132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91"/>
      <c r="B49" s="132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91"/>
      <c r="B50" s="132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91">
        <v>41020000</v>
      </c>
      <c r="B51" s="132" t="s">
        <v>115</v>
      </c>
      <c r="C51" s="157">
        <f>D51+E51</f>
        <v>4805700</v>
      </c>
      <c r="D51" s="157">
        <f>D52</f>
        <v>4805700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348</v>
      </c>
      <c r="C52" s="51">
        <v>4805700</v>
      </c>
      <c r="D52" s="51">
        <v>4805700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20.25" customHeight="1">
      <c r="A53" s="91">
        <v>41030000</v>
      </c>
      <c r="B53" s="132" t="s">
        <v>116</v>
      </c>
      <c r="C53" s="157">
        <f>D53+E53</f>
        <v>62209500</v>
      </c>
      <c r="D53" s="157">
        <f>D54+D55+D56+D57+D58+D59+D60+D61+D64+D65+D63+D62</f>
        <v>62209500</v>
      </c>
      <c r="E53" s="51">
        <f>E54+E55+E56+E57+E58+E59+E60+E61+E64+E65</f>
        <v>0</v>
      </c>
      <c r="F53" s="50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57" customHeight="1">
      <c r="A54" s="55">
        <v>41030600</v>
      </c>
      <c r="B54" s="133" t="s">
        <v>355</v>
      </c>
      <c r="C54" s="51">
        <v>15419000</v>
      </c>
      <c r="D54" s="50">
        <v>15419000</v>
      </c>
      <c r="E54" s="50"/>
      <c r="F54" s="50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90" customHeight="1">
      <c r="A55" s="55">
        <v>41030800</v>
      </c>
      <c r="B55" s="133" t="s">
        <v>349</v>
      </c>
      <c r="C55" s="51">
        <v>4923100</v>
      </c>
      <c r="D55" s="50">
        <v>4923100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169.5" customHeight="1" hidden="1">
      <c r="A56" s="55">
        <v>41030900</v>
      </c>
      <c r="B56" s="133" t="s">
        <v>350</v>
      </c>
      <c r="C56" s="51"/>
      <c r="D56" s="50"/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45" customFormat="1" ht="48" customHeight="1">
      <c r="A57" s="55">
        <v>41031000</v>
      </c>
      <c r="B57" s="133" t="s">
        <v>351</v>
      </c>
      <c r="C57" s="51">
        <v>4885400</v>
      </c>
      <c r="D57" s="50">
        <v>4885400</v>
      </c>
      <c r="E57" s="50"/>
      <c r="F57" s="50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45" customFormat="1" ht="74.25" customHeight="1">
      <c r="A58" s="55">
        <v>41035800</v>
      </c>
      <c r="B58" s="133" t="s">
        <v>352</v>
      </c>
      <c r="C58" s="51">
        <v>382900</v>
      </c>
      <c r="D58" s="50">
        <v>382900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48" customHeight="1">
      <c r="A59" s="55">
        <v>41035000</v>
      </c>
      <c r="B59" s="134" t="s">
        <v>353</v>
      </c>
      <c r="C59" s="51">
        <v>29000</v>
      </c>
      <c r="D59" s="50">
        <v>29000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6.5" customHeight="1" hidden="1">
      <c r="A60" s="55">
        <v>41035000</v>
      </c>
      <c r="B60" s="135" t="s">
        <v>374</v>
      </c>
      <c r="C60" s="51"/>
      <c r="D60" s="50"/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32.25" customHeight="1">
      <c r="A61" s="55">
        <v>41035000</v>
      </c>
      <c r="B61" s="136" t="s">
        <v>354</v>
      </c>
      <c r="C61" s="51">
        <v>3700</v>
      </c>
      <c r="D61" s="50">
        <v>3700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31.5" customHeight="1">
      <c r="A62" s="55">
        <v>41035000</v>
      </c>
      <c r="B62" s="136" t="s">
        <v>545</v>
      </c>
      <c r="C62" s="51">
        <v>1850000</v>
      </c>
      <c r="D62" s="50">
        <v>1850000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48" customHeight="1">
      <c r="A63" s="55">
        <v>41034200</v>
      </c>
      <c r="B63" s="136" t="s">
        <v>375</v>
      </c>
      <c r="C63" s="51">
        <v>272300</v>
      </c>
      <c r="D63" s="50">
        <v>272300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24.75" customHeight="1">
      <c r="A64" s="55">
        <v>41033900</v>
      </c>
      <c r="B64" s="136" t="s">
        <v>356</v>
      </c>
      <c r="C64" s="51">
        <v>16360300</v>
      </c>
      <c r="D64" s="50">
        <v>16360300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27.75" customHeight="1">
      <c r="A65" s="55">
        <v>41034200</v>
      </c>
      <c r="B65" s="137" t="s">
        <v>357</v>
      </c>
      <c r="C65" s="51">
        <v>18083800</v>
      </c>
      <c r="D65" s="50">
        <v>18083800</v>
      </c>
      <c r="E65" s="52"/>
      <c r="F65" s="52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27.75" customHeight="1">
      <c r="A66" s="48"/>
      <c r="B66" s="53" t="s">
        <v>117</v>
      </c>
      <c r="C66" s="157">
        <f>D66+E66</f>
        <v>74114600</v>
      </c>
      <c r="D66" s="158">
        <f>D39+D47</f>
        <v>72517200</v>
      </c>
      <c r="E66" s="158">
        <f>E39+E47</f>
        <v>1597400</v>
      </c>
      <c r="F66" s="50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9" spans="1:4" ht="15.75">
      <c r="A69" s="138"/>
      <c r="B69" s="129"/>
      <c r="C69" s="139"/>
      <c r="D69" s="139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zoomScale="75" zoomScaleNormal="75" zoomScalePageLayoutView="0" workbookViewId="0" topLeftCell="A2">
      <selection activeCell="D8" sqref="D8:F12"/>
    </sheetView>
  </sheetViews>
  <sheetFormatPr defaultColWidth="9.16015625" defaultRowHeight="12.75" customHeight="1"/>
  <cols>
    <col min="1" max="1" width="12.83203125" style="2" customWidth="1"/>
    <col min="2" max="2" width="51.66015625" style="2" customWidth="1"/>
    <col min="3" max="3" width="19.5" style="2" customWidth="1"/>
    <col min="4" max="5" width="16.33203125" style="2" customWidth="1"/>
    <col min="6" max="6" width="18.8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393" t="s">
        <v>546</v>
      </c>
      <c r="D3" s="393"/>
      <c r="E3" s="393"/>
      <c r="F3" s="393"/>
      <c r="M3" s="2"/>
    </row>
    <row r="4" spans="1:6" ht="36" customHeight="1">
      <c r="A4" s="395" t="s">
        <v>498</v>
      </c>
      <c r="B4" s="395"/>
      <c r="C4" s="395"/>
      <c r="D4" s="395"/>
      <c r="E4" s="395"/>
      <c r="F4" s="395"/>
    </row>
    <row r="5" spans="1:6" ht="12.75" customHeight="1">
      <c r="A5" s="392"/>
      <c r="B5" s="392"/>
      <c r="C5" s="392"/>
      <c r="D5" s="392"/>
      <c r="E5" s="392"/>
      <c r="F5" s="64" t="s">
        <v>141</v>
      </c>
    </row>
    <row r="6" spans="1:12" s="31" customFormat="1" ht="24.75" customHeight="1">
      <c r="A6" s="394" t="s">
        <v>69</v>
      </c>
      <c r="B6" s="394" t="s">
        <v>418</v>
      </c>
      <c r="C6" s="394" t="s">
        <v>94</v>
      </c>
      <c r="D6" s="394" t="s">
        <v>91</v>
      </c>
      <c r="E6" s="394" t="s">
        <v>92</v>
      </c>
      <c r="F6" s="394"/>
      <c r="G6" s="30"/>
      <c r="H6" s="30"/>
      <c r="I6" s="30"/>
      <c r="J6" s="30"/>
      <c r="K6" s="30"/>
      <c r="L6" s="30"/>
    </row>
    <row r="7" spans="1:12" s="31" customFormat="1" ht="38.25" customHeight="1">
      <c r="A7" s="394"/>
      <c r="B7" s="394"/>
      <c r="C7" s="394"/>
      <c r="D7" s="394"/>
      <c r="E7" s="351" t="s">
        <v>94</v>
      </c>
      <c r="F7" s="352" t="s">
        <v>104</v>
      </c>
      <c r="G7" s="30"/>
      <c r="H7" s="30"/>
      <c r="I7" s="30"/>
      <c r="J7" s="30"/>
      <c r="K7" s="30"/>
      <c r="L7" s="30"/>
    </row>
    <row r="8" spans="1:12" s="357" customFormat="1" ht="26.25" customHeight="1">
      <c r="A8" s="353"/>
      <c r="B8" s="354" t="s">
        <v>70</v>
      </c>
      <c r="C8" s="355">
        <f>D8+E8</f>
        <v>0</v>
      </c>
      <c r="D8" s="381">
        <v>-50000</v>
      </c>
      <c r="E8" s="381">
        <v>50000</v>
      </c>
      <c r="F8" s="385">
        <v>50000</v>
      </c>
      <c r="G8" s="356"/>
      <c r="H8" s="356"/>
      <c r="I8" s="356"/>
      <c r="J8" s="356"/>
      <c r="K8" s="356"/>
      <c r="L8" s="356"/>
    </row>
    <row r="9" spans="1:12" s="361" customFormat="1" ht="36" customHeight="1">
      <c r="A9" s="384">
        <v>600000</v>
      </c>
      <c r="B9" s="382" t="s">
        <v>71</v>
      </c>
      <c r="C9" s="358">
        <f>D9+E9</f>
        <v>0</v>
      </c>
      <c r="D9" s="381">
        <v>-50000</v>
      </c>
      <c r="E9" s="381">
        <v>50000</v>
      </c>
      <c r="F9" s="385">
        <v>50000</v>
      </c>
      <c r="G9" s="360"/>
      <c r="H9" s="360"/>
      <c r="I9" s="360"/>
      <c r="J9" s="360"/>
      <c r="K9" s="360"/>
      <c r="L9" s="360"/>
    </row>
    <row r="10" spans="1:12" s="363" customFormat="1" ht="42.75" customHeight="1">
      <c r="A10" s="384">
        <v>602000</v>
      </c>
      <c r="B10" s="383" t="s">
        <v>419</v>
      </c>
      <c r="C10" s="358">
        <f>D10+E10</f>
        <v>0</v>
      </c>
      <c r="D10" s="381">
        <v>-50000</v>
      </c>
      <c r="E10" s="381">
        <v>50000</v>
      </c>
      <c r="F10" s="385">
        <v>50000</v>
      </c>
      <c r="G10" s="362"/>
      <c r="H10" s="362"/>
      <c r="I10" s="362"/>
      <c r="J10" s="362"/>
      <c r="K10" s="362"/>
      <c r="L10" s="362"/>
    </row>
    <row r="11" spans="1:12" s="363" customFormat="1" ht="52.5" customHeight="1">
      <c r="A11" s="384">
        <v>602400</v>
      </c>
      <c r="B11" s="383" t="s">
        <v>420</v>
      </c>
      <c r="C11" s="358">
        <f>D11+E11</f>
        <v>0</v>
      </c>
      <c r="D11" s="381">
        <v>-50000</v>
      </c>
      <c r="E11" s="381">
        <v>50000</v>
      </c>
      <c r="F11" s="359">
        <v>50000</v>
      </c>
      <c r="G11" s="362"/>
      <c r="H11" s="362"/>
      <c r="I11" s="362"/>
      <c r="J11" s="362"/>
      <c r="K11" s="362"/>
      <c r="L11" s="362"/>
    </row>
    <row r="12" spans="1:12" s="211" customFormat="1" ht="33.75" customHeight="1">
      <c r="A12" s="212"/>
      <c r="B12" s="213" t="s">
        <v>421</v>
      </c>
      <c r="C12" s="214">
        <f>D12+E12</f>
        <v>0</v>
      </c>
      <c r="D12" s="215">
        <f>D11</f>
        <v>-50000</v>
      </c>
      <c r="E12" s="215">
        <f>E11</f>
        <v>50000</v>
      </c>
      <c r="F12" s="215">
        <v>50000</v>
      </c>
      <c r="G12" s="210"/>
      <c r="H12" s="210"/>
      <c r="I12" s="210"/>
      <c r="J12" s="210"/>
      <c r="K12" s="210"/>
      <c r="L12" s="210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2" ht="12.75" customHeight="1">
      <c r="A15" s="93"/>
      <c r="B15" s="94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5511811023622047" top="0.984251968503937" bottom="0.7874015748031497" header="0.5118110236220472" footer="0.5118110236220472"/>
  <pageSetup fitToHeight="0" horizontalDpi="300" verticalDpi="300" orientation="landscape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6"/>
  <sheetViews>
    <sheetView showGridLines="0" showZeros="0" tabSelected="1" zoomScalePageLayoutView="0" workbookViewId="0" topLeftCell="C1">
      <pane xSplit="3" ySplit="9" topLeftCell="F10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M2" sqref="M2:R2"/>
    </sheetView>
  </sheetViews>
  <sheetFormatPr defaultColWidth="9.16015625" defaultRowHeight="12.75"/>
  <cols>
    <col min="1" max="1" width="3.83203125" style="7" hidden="1" customWidth="1"/>
    <col min="2" max="2" width="12.33203125" style="75" hidden="1" customWidth="1"/>
    <col min="3" max="4" width="11.66015625" style="75" customWidth="1"/>
    <col min="5" max="5" width="42" style="7" customWidth="1"/>
    <col min="6" max="6" width="15" style="7" customWidth="1"/>
    <col min="7" max="7" width="13.66015625" style="7" customWidth="1"/>
    <col min="8" max="8" width="14.33203125" style="7" customWidth="1"/>
    <col min="9" max="11" width="12.66015625" style="7" customWidth="1"/>
    <col min="12" max="12" width="13.83203125" style="7" customWidth="1"/>
    <col min="13" max="16" width="12.66015625" style="7" customWidth="1"/>
    <col min="17" max="17" width="19" style="7" customWidth="1"/>
    <col min="18" max="18" width="16.83203125" style="7" customWidth="1"/>
    <col min="19" max="19" width="9.16015625" style="6" customWidth="1"/>
    <col min="20" max="16384" width="9.16015625" style="6" customWidth="1"/>
  </cols>
  <sheetData>
    <row r="2" spans="13:18" ht="45" customHeight="1">
      <c r="M2" s="393" t="s">
        <v>547</v>
      </c>
      <c r="N2" s="393"/>
      <c r="O2" s="393"/>
      <c r="P2" s="393"/>
      <c r="Q2" s="393"/>
      <c r="R2" s="393"/>
    </row>
    <row r="3" spans="1:18" ht="45" customHeight="1">
      <c r="A3" s="2"/>
      <c r="B3" s="410" t="s">
        <v>499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</row>
    <row r="4" spans="2:18" ht="18.75">
      <c r="B4" s="76"/>
      <c r="C4" s="77"/>
      <c r="D4" s="77"/>
      <c r="E4" s="8"/>
      <c r="F4" s="8"/>
      <c r="G4" s="8"/>
      <c r="H4" s="14"/>
      <c r="I4" s="8"/>
      <c r="J4" s="8"/>
      <c r="K4" s="9"/>
      <c r="L4" s="10"/>
      <c r="M4" s="10"/>
      <c r="N4" s="10"/>
      <c r="O4" s="10"/>
      <c r="P4" s="10"/>
      <c r="Q4" s="10"/>
      <c r="R4" s="65" t="s">
        <v>141</v>
      </c>
    </row>
    <row r="5" spans="1:18" ht="21.75" customHeight="1">
      <c r="A5" s="11"/>
      <c r="B5" s="407" t="s">
        <v>137</v>
      </c>
      <c r="C5" s="407" t="s">
        <v>432</v>
      </c>
      <c r="D5" s="412" t="s">
        <v>103</v>
      </c>
      <c r="E5" s="406" t="s">
        <v>433</v>
      </c>
      <c r="F5" s="394" t="s">
        <v>91</v>
      </c>
      <c r="G5" s="394"/>
      <c r="H5" s="394"/>
      <c r="I5" s="394"/>
      <c r="J5" s="394"/>
      <c r="K5" s="398" t="s">
        <v>92</v>
      </c>
      <c r="L5" s="399"/>
      <c r="M5" s="399"/>
      <c r="N5" s="399"/>
      <c r="O5" s="399"/>
      <c r="P5" s="399"/>
      <c r="Q5" s="400"/>
      <c r="R5" s="394" t="s">
        <v>93</v>
      </c>
    </row>
    <row r="6" spans="1:18" ht="16.5" customHeight="1">
      <c r="A6" s="12"/>
      <c r="B6" s="408"/>
      <c r="C6" s="408"/>
      <c r="D6" s="412"/>
      <c r="E6" s="396"/>
      <c r="F6" s="396" t="s">
        <v>94</v>
      </c>
      <c r="G6" s="397" t="s">
        <v>95</v>
      </c>
      <c r="H6" s="396" t="s">
        <v>96</v>
      </c>
      <c r="I6" s="396"/>
      <c r="J6" s="397" t="s">
        <v>97</v>
      </c>
      <c r="K6" s="396" t="s">
        <v>94</v>
      </c>
      <c r="L6" s="397" t="s">
        <v>95</v>
      </c>
      <c r="M6" s="396" t="s">
        <v>96</v>
      </c>
      <c r="N6" s="396"/>
      <c r="O6" s="397" t="s">
        <v>97</v>
      </c>
      <c r="P6" s="403" t="s">
        <v>96</v>
      </c>
      <c r="Q6" s="404"/>
      <c r="R6" s="394"/>
    </row>
    <row r="7" spans="1:18" ht="20.25" customHeight="1">
      <c r="A7" s="13"/>
      <c r="B7" s="408"/>
      <c r="C7" s="408"/>
      <c r="D7" s="412"/>
      <c r="E7" s="396"/>
      <c r="F7" s="396"/>
      <c r="G7" s="397"/>
      <c r="H7" s="396" t="s">
        <v>98</v>
      </c>
      <c r="I7" s="396" t="s">
        <v>99</v>
      </c>
      <c r="J7" s="397"/>
      <c r="K7" s="396"/>
      <c r="L7" s="397"/>
      <c r="M7" s="396" t="s">
        <v>98</v>
      </c>
      <c r="N7" s="396" t="s">
        <v>99</v>
      </c>
      <c r="O7" s="397"/>
      <c r="P7" s="406" t="s">
        <v>121</v>
      </c>
      <c r="Q7" s="401" t="s">
        <v>442</v>
      </c>
      <c r="R7" s="394"/>
    </row>
    <row r="8" spans="1:18" ht="56.25" customHeight="1">
      <c r="A8" s="80"/>
      <c r="B8" s="409"/>
      <c r="C8" s="409"/>
      <c r="D8" s="412"/>
      <c r="E8" s="396"/>
      <c r="F8" s="396"/>
      <c r="G8" s="397"/>
      <c r="H8" s="396"/>
      <c r="I8" s="396"/>
      <c r="J8" s="397"/>
      <c r="K8" s="396"/>
      <c r="L8" s="397"/>
      <c r="M8" s="396"/>
      <c r="N8" s="396"/>
      <c r="O8" s="397"/>
      <c r="P8" s="406"/>
      <c r="Q8" s="402"/>
      <c r="R8" s="394"/>
    </row>
    <row r="9" spans="1:18" s="261" customFormat="1" ht="10.5" customHeight="1">
      <c r="A9" s="256"/>
      <c r="B9" s="257"/>
      <c r="C9" s="257">
        <v>1</v>
      </c>
      <c r="D9" s="258">
        <v>2</v>
      </c>
      <c r="E9" s="258">
        <v>3</v>
      </c>
      <c r="F9" s="258">
        <v>4</v>
      </c>
      <c r="G9" s="259">
        <v>5</v>
      </c>
      <c r="H9" s="258">
        <v>6</v>
      </c>
      <c r="I9" s="258">
        <v>7</v>
      </c>
      <c r="J9" s="259">
        <v>8</v>
      </c>
      <c r="K9" s="258">
        <v>9</v>
      </c>
      <c r="L9" s="259">
        <v>10</v>
      </c>
      <c r="M9" s="258">
        <v>11</v>
      </c>
      <c r="N9" s="258">
        <v>12</v>
      </c>
      <c r="O9" s="259">
        <v>13</v>
      </c>
      <c r="P9" s="258">
        <v>14</v>
      </c>
      <c r="Q9" s="260">
        <v>15</v>
      </c>
      <c r="R9" s="258">
        <v>16</v>
      </c>
    </row>
    <row r="10" spans="1:18" s="29" customFormat="1" ht="14.25" customHeight="1">
      <c r="A10" s="28"/>
      <c r="B10" s="95" t="s">
        <v>119</v>
      </c>
      <c r="C10" s="95"/>
      <c r="D10" s="95"/>
      <c r="E10" s="96" t="s">
        <v>335</v>
      </c>
      <c r="F10" s="243">
        <f aca="true" t="shared" si="0" ref="F10:Q10">F11+F13</f>
        <v>1319706</v>
      </c>
      <c r="G10" s="243">
        <f t="shared" si="0"/>
        <v>1319706</v>
      </c>
      <c r="H10" s="243">
        <f t="shared" si="0"/>
        <v>718367</v>
      </c>
      <c r="I10" s="243">
        <f t="shared" si="0"/>
        <v>103000</v>
      </c>
      <c r="J10" s="243">
        <f t="shared" si="0"/>
        <v>0</v>
      </c>
      <c r="K10" s="243">
        <f t="shared" si="0"/>
        <v>20900</v>
      </c>
      <c r="L10" s="243">
        <f t="shared" si="0"/>
        <v>900</v>
      </c>
      <c r="M10" s="243">
        <f t="shared" si="0"/>
        <v>0</v>
      </c>
      <c r="N10" s="243">
        <f t="shared" si="0"/>
        <v>0</v>
      </c>
      <c r="O10" s="243">
        <f t="shared" si="0"/>
        <v>20000</v>
      </c>
      <c r="P10" s="243">
        <f t="shared" si="0"/>
        <v>20000</v>
      </c>
      <c r="Q10" s="243">
        <f t="shared" si="0"/>
        <v>20000</v>
      </c>
      <c r="R10" s="243">
        <f>F10+K10</f>
        <v>1340606</v>
      </c>
    </row>
    <row r="11" spans="1:18" s="117" customFormat="1" ht="14.25" customHeight="1">
      <c r="A11" s="116"/>
      <c r="B11" s="114" t="s">
        <v>119</v>
      </c>
      <c r="C11" s="114" t="s">
        <v>336</v>
      </c>
      <c r="D11" s="114"/>
      <c r="E11" s="115" t="s">
        <v>334</v>
      </c>
      <c r="F11" s="244">
        <f aca="true" t="shared" si="1" ref="F11:P11">F12</f>
        <v>1211746</v>
      </c>
      <c r="G11" s="244">
        <f t="shared" si="1"/>
        <v>1211746</v>
      </c>
      <c r="H11" s="244">
        <f t="shared" si="1"/>
        <v>718367</v>
      </c>
      <c r="I11" s="244">
        <f t="shared" si="1"/>
        <v>103000</v>
      </c>
      <c r="J11" s="244">
        <f t="shared" si="1"/>
        <v>0</v>
      </c>
      <c r="K11" s="244">
        <f t="shared" si="1"/>
        <v>20900</v>
      </c>
      <c r="L11" s="244">
        <f t="shared" si="1"/>
        <v>900</v>
      </c>
      <c r="M11" s="244">
        <f t="shared" si="1"/>
        <v>0</v>
      </c>
      <c r="N11" s="244">
        <f t="shared" si="1"/>
        <v>0</v>
      </c>
      <c r="O11" s="244">
        <f t="shared" si="1"/>
        <v>20000</v>
      </c>
      <c r="P11" s="244">
        <f t="shared" si="1"/>
        <v>20000</v>
      </c>
      <c r="Q11" s="244">
        <f>Q12</f>
        <v>20000</v>
      </c>
      <c r="R11" s="244">
        <f aca="true" t="shared" si="2" ref="R11:R77">F11+K11</f>
        <v>1232646</v>
      </c>
    </row>
    <row r="12" spans="2:18" ht="18" customHeight="1">
      <c r="B12" s="78" t="s">
        <v>136</v>
      </c>
      <c r="C12" s="79" t="s">
        <v>120</v>
      </c>
      <c r="D12" s="79" t="s">
        <v>101</v>
      </c>
      <c r="E12" s="70" t="s">
        <v>145</v>
      </c>
      <c r="F12" s="247">
        <v>1211746</v>
      </c>
      <c r="G12" s="245">
        <f>F12-J12</f>
        <v>1211746</v>
      </c>
      <c r="H12" s="247">
        <v>718367</v>
      </c>
      <c r="I12" s="247">
        <v>103000</v>
      </c>
      <c r="J12" s="247"/>
      <c r="K12" s="247">
        <v>20900</v>
      </c>
      <c r="L12" s="247">
        <f>K12-O12</f>
        <v>900</v>
      </c>
      <c r="M12" s="246"/>
      <c r="N12" s="246"/>
      <c r="O12" s="246">
        <v>20000</v>
      </c>
      <c r="P12" s="246">
        <v>20000</v>
      </c>
      <c r="Q12" s="246">
        <v>20000</v>
      </c>
      <c r="R12" s="245">
        <f t="shared" si="2"/>
        <v>1232646</v>
      </c>
    </row>
    <row r="13" spans="1:18" s="108" customFormat="1" ht="24" customHeight="1">
      <c r="A13" s="94"/>
      <c r="B13" s="78"/>
      <c r="C13" s="78" t="s">
        <v>206</v>
      </c>
      <c r="D13" s="78"/>
      <c r="E13" s="72" t="s">
        <v>207</v>
      </c>
      <c r="F13" s="246">
        <f>F14</f>
        <v>107960</v>
      </c>
      <c r="G13" s="246">
        <f>G14</f>
        <v>107960</v>
      </c>
      <c r="H13" s="246">
        <f aca="true" t="shared" si="3" ref="H13:Q13">H14</f>
        <v>0</v>
      </c>
      <c r="I13" s="246">
        <f t="shared" si="3"/>
        <v>0</v>
      </c>
      <c r="J13" s="246">
        <f t="shared" si="3"/>
        <v>0</v>
      </c>
      <c r="K13" s="246">
        <f t="shared" si="3"/>
        <v>0</v>
      </c>
      <c r="L13" s="246">
        <f t="shared" si="3"/>
        <v>0</v>
      </c>
      <c r="M13" s="246">
        <f t="shared" si="3"/>
        <v>0</v>
      </c>
      <c r="N13" s="246">
        <f t="shared" si="3"/>
        <v>0</v>
      </c>
      <c r="O13" s="246">
        <f t="shared" si="3"/>
        <v>0</v>
      </c>
      <c r="P13" s="246">
        <f t="shared" si="3"/>
        <v>0</v>
      </c>
      <c r="Q13" s="246">
        <f t="shared" si="3"/>
        <v>0</v>
      </c>
      <c r="R13" s="244">
        <f t="shared" si="2"/>
        <v>107960</v>
      </c>
    </row>
    <row r="14" spans="2:18" ht="15">
      <c r="B14" s="66"/>
      <c r="C14" s="69">
        <v>250404</v>
      </c>
      <c r="D14" s="79" t="s">
        <v>226</v>
      </c>
      <c r="E14" s="98" t="s">
        <v>142</v>
      </c>
      <c r="F14" s="247">
        <v>107960</v>
      </c>
      <c r="G14" s="247">
        <f>F14-J14</f>
        <v>107960</v>
      </c>
      <c r="H14" s="247"/>
      <c r="I14" s="247"/>
      <c r="J14" s="247"/>
      <c r="K14" s="247"/>
      <c r="L14" s="247">
        <f>K14-O14</f>
        <v>0</v>
      </c>
      <c r="M14" s="247"/>
      <c r="N14" s="247"/>
      <c r="O14" s="247"/>
      <c r="P14" s="247"/>
      <c r="Q14" s="247"/>
      <c r="R14" s="245">
        <f t="shared" si="2"/>
        <v>107960</v>
      </c>
    </row>
    <row r="15" spans="2:18" ht="28.5">
      <c r="B15" s="95" t="s">
        <v>227</v>
      </c>
      <c r="C15" s="99"/>
      <c r="D15" s="95"/>
      <c r="E15" s="96" t="s">
        <v>337</v>
      </c>
      <c r="F15" s="248">
        <f aca="true" t="shared" si="4" ref="F15:Q15">F16+F21+F30+F32+F34+F36+F38+F40</f>
        <v>19262600</v>
      </c>
      <c r="G15" s="248">
        <f>G16+G21+G30+G32+G34+G36+G38+G40</f>
        <v>19262600</v>
      </c>
      <c r="H15" s="248">
        <f t="shared" si="4"/>
        <v>9367125</v>
      </c>
      <c r="I15" s="248">
        <f t="shared" si="4"/>
        <v>1986700</v>
      </c>
      <c r="J15" s="248">
        <f t="shared" si="4"/>
        <v>0</v>
      </c>
      <c r="K15" s="248">
        <f t="shared" si="4"/>
        <v>157600</v>
      </c>
      <c r="L15" s="248">
        <f t="shared" si="4"/>
        <v>107600</v>
      </c>
      <c r="M15" s="248">
        <f t="shared" si="4"/>
        <v>0</v>
      </c>
      <c r="N15" s="248">
        <f t="shared" si="4"/>
        <v>0</v>
      </c>
      <c r="O15" s="248">
        <f t="shared" si="4"/>
        <v>50000</v>
      </c>
      <c r="P15" s="248">
        <f t="shared" si="4"/>
        <v>0</v>
      </c>
      <c r="Q15" s="248">
        <f t="shared" si="4"/>
        <v>0</v>
      </c>
      <c r="R15" s="243">
        <f>F15+K15</f>
        <v>19420200</v>
      </c>
    </row>
    <row r="16" spans="1:18" s="108" customFormat="1" ht="14.25">
      <c r="A16" s="94"/>
      <c r="B16" s="66"/>
      <c r="C16" s="78" t="s">
        <v>178</v>
      </c>
      <c r="D16" s="78"/>
      <c r="E16" s="67" t="s">
        <v>179</v>
      </c>
      <c r="F16" s="246">
        <f>F18+F19+F20</f>
        <v>18356100</v>
      </c>
      <c r="G16" s="246">
        <f aca="true" t="shared" si="5" ref="G16:P16">G18+G19+G20</f>
        <v>18356100</v>
      </c>
      <c r="H16" s="246">
        <f t="shared" si="5"/>
        <v>9190165</v>
      </c>
      <c r="I16" s="246">
        <f t="shared" si="5"/>
        <v>1977600</v>
      </c>
      <c r="J16" s="246">
        <f t="shared" si="5"/>
        <v>0</v>
      </c>
      <c r="K16" s="246">
        <f>K18+K19+K20</f>
        <v>157600</v>
      </c>
      <c r="L16" s="246">
        <f t="shared" si="5"/>
        <v>107600</v>
      </c>
      <c r="M16" s="246">
        <f t="shared" si="5"/>
        <v>0</v>
      </c>
      <c r="N16" s="246">
        <f t="shared" si="5"/>
        <v>0</v>
      </c>
      <c r="O16" s="246">
        <f t="shared" si="5"/>
        <v>50000</v>
      </c>
      <c r="P16" s="246">
        <f t="shared" si="5"/>
        <v>0</v>
      </c>
      <c r="Q16" s="246"/>
      <c r="R16" s="244">
        <f t="shared" si="2"/>
        <v>18513700</v>
      </c>
    </row>
    <row r="17" spans="1:18" s="348" customFormat="1" ht="15">
      <c r="A17" s="345"/>
      <c r="B17" s="337"/>
      <c r="C17" s="346" t="s">
        <v>178</v>
      </c>
      <c r="D17" s="346"/>
      <c r="E17" s="347" t="s">
        <v>493</v>
      </c>
      <c r="F17" s="340">
        <f>F16</f>
        <v>18356100</v>
      </c>
      <c r="G17" s="340">
        <f>G16</f>
        <v>18356100</v>
      </c>
      <c r="H17" s="340">
        <f>H16</f>
        <v>9190165</v>
      </c>
      <c r="I17" s="340">
        <f>I16</f>
        <v>1977600</v>
      </c>
      <c r="J17" s="340">
        <f>J16</f>
        <v>0</v>
      </c>
      <c r="K17" s="340"/>
      <c r="L17" s="340"/>
      <c r="M17" s="340"/>
      <c r="N17" s="340"/>
      <c r="O17" s="340"/>
      <c r="P17" s="340"/>
      <c r="Q17" s="340"/>
      <c r="R17" s="341">
        <f t="shared" si="2"/>
        <v>18356100</v>
      </c>
    </row>
    <row r="18" spans="2:18" ht="15">
      <c r="B18" s="66"/>
      <c r="C18" s="79" t="s">
        <v>173</v>
      </c>
      <c r="D18" s="79" t="s">
        <v>228</v>
      </c>
      <c r="E18" s="98" t="s">
        <v>174</v>
      </c>
      <c r="F18" s="247">
        <v>13832600</v>
      </c>
      <c r="G18" s="247">
        <f>F18-J18</f>
        <v>13832600</v>
      </c>
      <c r="H18" s="247">
        <v>9190165</v>
      </c>
      <c r="I18" s="247">
        <v>1977600</v>
      </c>
      <c r="J18" s="247"/>
      <c r="K18" s="247">
        <v>156600</v>
      </c>
      <c r="L18" s="247">
        <f>K18-O18</f>
        <v>106600</v>
      </c>
      <c r="M18" s="247"/>
      <c r="N18" s="247"/>
      <c r="O18" s="247">
        <v>50000</v>
      </c>
      <c r="P18" s="247"/>
      <c r="Q18" s="247"/>
      <c r="R18" s="245">
        <f t="shared" si="2"/>
        <v>13989200</v>
      </c>
    </row>
    <row r="19" spans="2:18" ht="30">
      <c r="B19" s="66"/>
      <c r="C19" s="79" t="s">
        <v>229</v>
      </c>
      <c r="D19" s="79" t="s">
        <v>230</v>
      </c>
      <c r="E19" s="98" t="s">
        <v>175</v>
      </c>
      <c r="F19" s="247">
        <v>4251200</v>
      </c>
      <c r="G19" s="247">
        <f>F19-J19</f>
        <v>4251200</v>
      </c>
      <c r="H19" s="247"/>
      <c r="I19" s="247"/>
      <c r="J19" s="247"/>
      <c r="K19" s="247">
        <v>1000</v>
      </c>
      <c r="L19" s="247">
        <f>K19-O19</f>
        <v>1000</v>
      </c>
      <c r="M19" s="247"/>
      <c r="N19" s="247"/>
      <c r="O19" s="247"/>
      <c r="P19" s="247"/>
      <c r="Q19" s="247"/>
      <c r="R19" s="245">
        <f t="shared" si="2"/>
        <v>4252200</v>
      </c>
    </row>
    <row r="20" spans="2:18" ht="45">
      <c r="B20" s="66"/>
      <c r="C20" s="79" t="s">
        <v>176</v>
      </c>
      <c r="D20" s="79" t="s">
        <v>231</v>
      </c>
      <c r="E20" s="98" t="s">
        <v>177</v>
      </c>
      <c r="F20" s="247">
        <v>272300</v>
      </c>
      <c r="G20" s="247">
        <f>F20-J20</f>
        <v>272300</v>
      </c>
      <c r="H20" s="247"/>
      <c r="I20" s="247"/>
      <c r="J20" s="247"/>
      <c r="K20" s="247"/>
      <c r="L20" s="247">
        <f>K20-O20</f>
        <v>0</v>
      </c>
      <c r="M20" s="247"/>
      <c r="N20" s="247"/>
      <c r="O20" s="247"/>
      <c r="P20" s="247"/>
      <c r="Q20" s="247"/>
      <c r="R20" s="245">
        <f t="shared" si="2"/>
        <v>272300</v>
      </c>
    </row>
    <row r="21" spans="1:18" s="108" customFormat="1" ht="28.5">
      <c r="A21" s="94"/>
      <c r="B21" s="66"/>
      <c r="C21" s="78" t="s">
        <v>181</v>
      </c>
      <c r="D21" s="78"/>
      <c r="E21" s="67" t="s">
        <v>180</v>
      </c>
      <c r="F21" s="246">
        <f>F22+F23+F24+F25+F26+F27+F28+F29</f>
        <v>783500</v>
      </c>
      <c r="G21" s="246">
        <f aca="true" t="shared" si="6" ref="G21:P21">G22+G23+G24+G25+G26+G27+G28+G29</f>
        <v>783500</v>
      </c>
      <c r="H21" s="246">
        <f t="shared" si="6"/>
        <v>176960</v>
      </c>
      <c r="I21" s="246">
        <f t="shared" si="6"/>
        <v>9100</v>
      </c>
      <c r="J21" s="246">
        <f t="shared" si="6"/>
        <v>0</v>
      </c>
      <c r="K21" s="246">
        <f t="shared" si="6"/>
        <v>0</v>
      </c>
      <c r="L21" s="246">
        <f t="shared" si="6"/>
        <v>0</v>
      </c>
      <c r="M21" s="246">
        <f t="shared" si="6"/>
        <v>0</v>
      </c>
      <c r="N21" s="246">
        <f t="shared" si="6"/>
        <v>0</v>
      </c>
      <c r="O21" s="246">
        <f t="shared" si="6"/>
        <v>0</v>
      </c>
      <c r="P21" s="246">
        <f t="shared" si="6"/>
        <v>0</v>
      </c>
      <c r="Q21" s="246"/>
      <c r="R21" s="244">
        <f t="shared" si="2"/>
        <v>783500</v>
      </c>
    </row>
    <row r="22" spans="1:18" s="90" customFormat="1" ht="30">
      <c r="A22" s="75"/>
      <c r="B22" s="69"/>
      <c r="C22" s="79" t="s">
        <v>151</v>
      </c>
      <c r="D22" s="79" t="s">
        <v>232</v>
      </c>
      <c r="E22" s="98" t="s">
        <v>167</v>
      </c>
      <c r="F22" s="247">
        <v>530000</v>
      </c>
      <c r="G22" s="247">
        <f>F22-J22</f>
        <v>530000</v>
      </c>
      <c r="H22" s="247"/>
      <c r="I22" s="247"/>
      <c r="J22" s="247"/>
      <c r="K22" s="247"/>
      <c r="L22" s="247">
        <f>K22-O22</f>
        <v>0</v>
      </c>
      <c r="M22" s="247"/>
      <c r="N22" s="247"/>
      <c r="O22" s="247"/>
      <c r="P22" s="247"/>
      <c r="Q22" s="247"/>
      <c r="R22" s="245">
        <f t="shared" si="2"/>
        <v>530000</v>
      </c>
    </row>
    <row r="23" spans="1:18" s="90" customFormat="1" ht="30">
      <c r="A23" s="75"/>
      <c r="B23" s="69"/>
      <c r="C23" s="79" t="s">
        <v>152</v>
      </c>
      <c r="D23" s="79" t="s">
        <v>233</v>
      </c>
      <c r="E23" s="98" t="s">
        <v>154</v>
      </c>
      <c r="F23" s="247">
        <v>5000</v>
      </c>
      <c r="G23" s="247">
        <f aca="true" t="shared" si="7" ref="G23:G29">F23-J23</f>
        <v>5000</v>
      </c>
      <c r="H23" s="247"/>
      <c r="I23" s="247"/>
      <c r="J23" s="247"/>
      <c r="K23" s="247"/>
      <c r="L23" s="247">
        <f aca="true" t="shared" si="8" ref="L23:L29">K23-O23</f>
        <v>0</v>
      </c>
      <c r="M23" s="247"/>
      <c r="N23" s="247"/>
      <c r="O23" s="247"/>
      <c r="P23" s="247"/>
      <c r="Q23" s="247"/>
      <c r="R23" s="245">
        <f t="shared" si="2"/>
        <v>5000</v>
      </c>
    </row>
    <row r="24" spans="1:18" s="90" customFormat="1" ht="30">
      <c r="A24" s="75"/>
      <c r="B24" s="69"/>
      <c r="C24" s="79" t="s">
        <v>182</v>
      </c>
      <c r="D24" s="79" t="s">
        <v>233</v>
      </c>
      <c r="E24" s="98" t="s">
        <v>183</v>
      </c>
      <c r="F24" s="247">
        <v>232000</v>
      </c>
      <c r="G24" s="247">
        <f t="shared" si="7"/>
        <v>232000</v>
      </c>
      <c r="H24" s="247">
        <v>176960</v>
      </c>
      <c r="I24" s="247">
        <v>9100</v>
      </c>
      <c r="J24" s="247"/>
      <c r="K24" s="247"/>
      <c r="L24" s="247">
        <f t="shared" si="8"/>
        <v>0</v>
      </c>
      <c r="M24" s="247"/>
      <c r="N24" s="247"/>
      <c r="O24" s="247"/>
      <c r="P24" s="247"/>
      <c r="Q24" s="247"/>
      <c r="R24" s="245">
        <f t="shared" si="2"/>
        <v>232000</v>
      </c>
    </row>
    <row r="25" spans="1:18" s="90" customFormat="1" ht="30">
      <c r="A25" s="75"/>
      <c r="B25" s="69"/>
      <c r="C25" s="79" t="s">
        <v>184</v>
      </c>
      <c r="D25" s="79" t="s">
        <v>233</v>
      </c>
      <c r="E25" s="98" t="s">
        <v>185</v>
      </c>
      <c r="F25" s="247">
        <v>5000</v>
      </c>
      <c r="G25" s="247">
        <f t="shared" si="7"/>
        <v>5000</v>
      </c>
      <c r="H25" s="247"/>
      <c r="I25" s="247"/>
      <c r="J25" s="247"/>
      <c r="K25" s="247"/>
      <c r="L25" s="247">
        <f t="shared" si="8"/>
        <v>0</v>
      </c>
      <c r="M25" s="247"/>
      <c r="N25" s="247"/>
      <c r="O25" s="247"/>
      <c r="P25" s="247"/>
      <c r="Q25" s="247"/>
      <c r="R25" s="245">
        <f t="shared" si="2"/>
        <v>5000</v>
      </c>
    </row>
    <row r="26" spans="1:18" s="90" customFormat="1" ht="30">
      <c r="A26" s="75"/>
      <c r="B26" s="69"/>
      <c r="C26" s="79" t="s">
        <v>186</v>
      </c>
      <c r="D26" s="79" t="s">
        <v>233</v>
      </c>
      <c r="E26" s="98" t="s">
        <v>187</v>
      </c>
      <c r="F26" s="247">
        <v>4500</v>
      </c>
      <c r="G26" s="247">
        <f t="shared" si="7"/>
        <v>4500</v>
      </c>
      <c r="H26" s="247"/>
      <c r="I26" s="247"/>
      <c r="J26" s="247"/>
      <c r="K26" s="247"/>
      <c r="L26" s="247">
        <f t="shared" si="8"/>
        <v>0</v>
      </c>
      <c r="M26" s="247"/>
      <c r="N26" s="247"/>
      <c r="O26" s="247"/>
      <c r="P26" s="247"/>
      <c r="Q26" s="247"/>
      <c r="R26" s="245">
        <f t="shared" si="2"/>
        <v>4500</v>
      </c>
    </row>
    <row r="27" spans="1:18" s="90" customFormat="1" ht="48.75" customHeight="1">
      <c r="A27" s="75"/>
      <c r="B27" s="69"/>
      <c r="C27" s="79" t="s">
        <v>188</v>
      </c>
      <c r="D27" s="79" t="s">
        <v>233</v>
      </c>
      <c r="E27" s="109" t="s">
        <v>223</v>
      </c>
      <c r="F27" s="247">
        <v>4000</v>
      </c>
      <c r="G27" s="247">
        <f t="shared" si="7"/>
        <v>4000</v>
      </c>
      <c r="H27" s="247"/>
      <c r="I27" s="247"/>
      <c r="J27" s="247"/>
      <c r="K27" s="247"/>
      <c r="L27" s="247">
        <f t="shared" si="8"/>
        <v>0</v>
      </c>
      <c r="M27" s="247"/>
      <c r="N27" s="247"/>
      <c r="O27" s="247"/>
      <c r="P27" s="247"/>
      <c r="Q27" s="247"/>
      <c r="R27" s="245">
        <f t="shared" si="2"/>
        <v>4000</v>
      </c>
    </row>
    <row r="28" spans="1:18" s="90" customFormat="1" ht="30">
      <c r="A28" s="75"/>
      <c r="B28" s="69"/>
      <c r="C28" s="79" t="s">
        <v>189</v>
      </c>
      <c r="D28" s="79" t="s">
        <v>233</v>
      </c>
      <c r="E28" s="98" t="s">
        <v>190</v>
      </c>
      <c r="F28" s="247">
        <v>3000</v>
      </c>
      <c r="G28" s="247">
        <f t="shared" si="7"/>
        <v>3000</v>
      </c>
      <c r="H28" s="247"/>
      <c r="I28" s="247"/>
      <c r="J28" s="247"/>
      <c r="K28" s="247"/>
      <c r="L28" s="247">
        <f t="shared" si="8"/>
        <v>0</v>
      </c>
      <c r="M28" s="247"/>
      <c r="N28" s="247"/>
      <c r="O28" s="247"/>
      <c r="P28" s="247"/>
      <c r="Q28" s="247"/>
      <c r="R28" s="245">
        <f t="shared" si="2"/>
        <v>3000</v>
      </c>
    </row>
    <row r="29" spans="1:18" s="90" customFormat="1" ht="90" hidden="1">
      <c r="A29" s="75"/>
      <c r="B29" s="69"/>
      <c r="C29" s="79" t="s">
        <v>224</v>
      </c>
      <c r="D29" s="79" t="s">
        <v>233</v>
      </c>
      <c r="E29" s="98" t="s">
        <v>225</v>
      </c>
      <c r="F29" s="247"/>
      <c r="G29" s="247">
        <f t="shared" si="7"/>
        <v>0</v>
      </c>
      <c r="H29" s="247"/>
      <c r="I29" s="247"/>
      <c r="J29" s="247"/>
      <c r="K29" s="247"/>
      <c r="L29" s="247">
        <f t="shared" si="8"/>
        <v>0</v>
      </c>
      <c r="M29" s="247"/>
      <c r="N29" s="247"/>
      <c r="O29" s="247"/>
      <c r="P29" s="247"/>
      <c r="Q29" s="247"/>
      <c r="R29" s="244">
        <f t="shared" si="2"/>
        <v>0</v>
      </c>
    </row>
    <row r="30" spans="1:18" s="108" customFormat="1" ht="14.25" hidden="1">
      <c r="A30" s="94"/>
      <c r="B30" s="66"/>
      <c r="C30" s="78" t="s">
        <v>191</v>
      </c>
      <c r="D30" s="78"/>
      <c r="E30" s="67" t="s">
        <v>192</v>
      </c>
      <c r="F30" s="246">
        <f>F31</f>
        <v>0</v>
      </c>
      <c r="G30" s="246">
        <f aca="true" t="shared" si="9" ref="G30:P30">G31</f>
        <v>0</v>
      </c>
      <c r="H30" s="246">
        <f t="shared" si="9"/>
        <v>0</v>
      </c>
      <c r="I30" s="246">
        <f t="shared" si="9"/>
        <v>0</v>
      </c>
      <c r="J30" s="246">
        <f t="shared" si="9"/>
        <v>0</v>
      </c>
      <c r="K30" s="246">
        <f t="shared" si="9"/>
        <v>0</v>
      </c>
      <c r="L30" s="246">
        <f t="shared" si="9"/>
        <v>0</v>
      </c>
      <c r="M30" s="246">
        <f t="shared" si="9"/>
        <v>0</v>
      </c>
      <c r="N30" s="246">
        <f t="shared" si="9"/>
        <v>0</v>
      </c>
      <c r="O30" s="246">
        <f t="shared" si="9"/>
        <v>0</v>
      </c>
      <c r="P30" s="246">
        <f t="shared" si="9"/>
        <v>0</v>
      </c>
      <c r="Q30" s="246"/>
      <c r="R30" s="244">
        <f t="shared" si="2"/>
        <v>0</v>
      </c>
    </row>
    <row r="31" spans="1:18" s="90" customFormat="1" ht="15" hidden="1">
      <c r="A31" s="75"/>
      <c r="B31" s="69"/>
      <c r="C31" s="79" t="s">
        <v>156</v>
      </c>
      <c r="D31" s="79" t="s">
        <v>234</v>
      </c>
      <c r="E31" s="98" t="s">
        <v>193</v>
      </c>
      <c r="F31" s="247"/>
      <c r="G31" s="247">
        <f>F31-J31</f>
        <v>0</v>
      </c>
      <c r="H31" s="247"/>
      <c r="I31" s="247"/>
      <c r="J31" s="247"/>
      <c r="K31" s="247"/>
      <c r="L31" s="247">
        <f>K31-O31</f>
        <v>0</v>
      </c>
      <c r="M31" s="247"/>
      <c r="N31" s="247"/>
      <c r="O31" s="247"/>
      <c r="P31" s="247"/>
      <c r="Q31" s="247"/>
      <c r="R31" s="245">
        <f t="shared" si="2"/>
        <v>0</v>
      </c>
    </row>
    <row r="32" spans="1:18" s="108" customFormat="1" ht="14.25">
      <c r="A32" s="94"/>
      <c r="B32" s="66"/>
      <c r="C32" s="78" t="s">
        <v>194</v>
      </c>
      <c r="D32" s="78"/>
      <c r="E32" s="67" t="s">
        <v>195</v>
      </c>
      <c r="F32" s="246">
        <f>F33</f>
        <v>30000</v>
      </c>
      <c r="G32" s="246">
        <f aca="true" t="shared" si="10" ref="G32:P32">G33</f>
        <v>30000</v>
      </c>
      <c r="H32" s="246">
        <f t="shared" si="10"/>
        <v>0</v>
      </c>
      <c r="I32" s="246">
        <f t="shared" si="10"/>
        <v>0</v>
      </c>
      <c r="J32" s="246">
        <f t="shared" si="10"/>
        <v>0</v>
      </c>
      <c r="K32" s="246">
        <f t="shared" si="10"/>
        <v>0</v>
      </c>
      <c r="L32" s="246">
        <f t="shared" si="10"/>
        <v>0</v>
      </c>
      <c r="M32" s="246">
        <f t="shared" si="10"/>
        <v>0</v>
      </c>
      <c r="N32" s="246">
        <f t="shared" si="10"/>
        <v>0</v>
      </c>
      <c r="O32" s="246">
        <f t="shared" si="10"/>
        <v>0</v>
      </c>
      <c r="P32" s="246">
        <f t="shared" si="10"/>
        <v>0</v>
      </c>
      <c r="Q32" s="246"/>
      <c r="R32" s="244">
        <f t="shared" si="2"/>
        <v>30000</v>
      </c>
    </row>
    <row r="33" spans="1:18" s="90" customFormat="1" ht="30">
      <c r="A33" s="75"/>
      <c r="B33" s="69"/>
      <c r="C33" s="79" t="s">
        <v>196</v>
      </c>
      <c r="D33" s="79" t="s">
        <v>235</v>
      </c>
      <c r="E33" s="98" t="s">
        <v>197</v>
      </c>
      <c r="F33" s="247">
        <v>30000</v>
      </c>
      <c r="G33" s="247">
        <f>F33-J33</f>
        <v>30000</v>
      </c>
      <c r="H33" s="247"/>
      <c r="I33" s="247"/>
      <c r="J33" s="247"/>
      <c r="K33" s="247"/>
      <c r="L33" s="247">
        <f>K33-O33</f>
        <v>0</v>
      </c>
      <c r="M33" s="247"/>
      <c r="N33" s="247"/>
      <c r="O33" s="247"/>
      <c r="P33" s="247"/>
      <c r="Q33" s="247"/>
      <c r="R33" s="245">
        <f t="shared" si="2"/>
        <v>30000</v>
      </c>
    </row>
    <row r="34" spans="1:18" s="108" customFormat="1" ht="14.25" hidden="1">
      <c r="A34" s="94"/>
      <c r="B34" s="66"/>
      <c r="C34" s="78" t="s">
        <v>198</v>
      </c>
      <c r="D34" s="78"/>
      <c r="E34" s="67" t="s">
        <v>199</v>
      </c>
      <c r="F34" s="246">
        <f>F35</f>
        <v>0</v>
      </c>
      <c r="G34" s="246">
        <f aca="true" t="shared" si="11" ref="G34:Q34">G35</f>
        <v>0</v>
      </c>
      <c r="H34" s="246">
        <f t="shared" si="11"/>
        <v>0</v>
      </c>
      <c r="I34" s="246">
        <f t="shared" si="11"/>
        <v>0</v>
      </c>
      <c r="J34" s="246">
        <f t="shared" si="11"/>
        <v>0</v>
      </c>
      <c r="K34" s="246">
        <f t="shared" si="11"/>
        <v>0</v>
      </c>
      <c r="L34" s="246">
        <f t="shared" si="11"/>
        <v>0</v>
      </c>
      <c r="M34" s="246">
        <f t="shared" si="11"/>
        <v>0</v>
      </c>
      <c r="N34" s="246">
        <f t="shared" si="11"/>
        <v>0</v>
      </c>
      <c r="O34" s="246">
        <f t="shared" si="11"/>
        <v>0</v>
      </c>
      <c r="P34" s="246">
        <f t="shared" si="11"/>
        <v>0</v>
      </c>
      <c r="Q34" s="246">
        <f t="shared" si="11"/>
        <v>0</v>
      </c>
      <c r="R34" s="244">
        <f t="shared" si="2"/>
        <v>0</v>
      </c>
    </row>
    <row r="35" spans="1:18" s="90" customFormat="1" ht="30" hidden="1">
      <c r="A35" s="75"/>
      <c r="B35" s="69"/>
      <c r="C35" s="79" t="s">
        <v>147</v>
      </c>
      <c r="D35" s="79" t="s">
        <v>130</v>
      </c>
      <c r="E35" s="98" t="s">
        <v>200</v>
      </c>
      <c r="F35" s="247"/>
      <c r="G35" s="247">
        <f>F35-J35</f>
        <v>0</v>
      </c>
      <c r="H35" s="247"/>
      <c r="I35" s="247"/>
      <c r="J35" s="247"/>
      <c r="K35" s="247"/>
      <c r="L35" s="247">
        <f>K35-O35</f>
        <v>0</v>
      </c>
      <c r="M35" s="247"/>
      <c r="N35" s="247"/>
      <c r="O35" s="247"/>
      <c r="P35" s="247"/>
      <c r="Q35" s="247"/>
      <c r="R35" s="245">
        <f t="shared" si="2"/>
        <v>0</v>
      </c>
    </row>
    <row r="36" spans="1:18" s="108" customFormat="1" ht="28.5">
      <c r="A36" s="94"/>
      <c r="B36" s="66"/>
      <c r="C36" s="78" t="s">
        <v>202</v>
      </c>
      <c r="D36" s="78"/>
      <c r="E36" s="67" t="s">
        <v>201</v>
      </c>
      <c r="F36" s="246">
        <f>F37</f>
        <v>10000</v>
      </c>
      <c r="G36" s="246">
        <f aca="true" t="shared" si="12" ref="G36:P36">G37</f>
        <v>10000</v>
      </c>
      <c r="H36" s="246">
        <f t="shared" si="12"/>
        <v>0</v>
      </c>
      <c r="I36" s="246">
        <f t="shared" si="12"/>
        <v>0</v>
      </c>
      <c r="J36" s="246">
        <f t="shared" si="12"/>
        <v>0</v>
      </c>
      <c r="K36" s="246">
        <f t="shared" si="12"/>
        <v>0</v>
      </c>
      <c r="L36" s="246">
        <f t="shared" si="12"/>
        <v>0</v>
      </c>
      <c r="M36" s="246">
        <f t="shared" si="12"/>
        <v>0</v>
      </c>
      <c r="N36" s="246">
        <f t="shared" si="12"/>
        <v>0</v>
      </c>
      <c r="O36" s="246">
        <f t="shared" si="12"/>
        <v>0</v>
      </c>
      <c r="P36" s="246">
        <f t="shared" si="12"/>
        <v>0</v>
      </c>
      <c r="Q36" s="246"/>
      <c r="R36" s="244">
        <f t="shared" si="2"/>
        <v>10000</v>
      </c>
    </row>
    <row r="37" spans="1:18" s="90" customFormat="1" ht="26.25" customHeight="1">
      <c r="A37" s="75"/>
      <c r="B37" s="69"/>
      <c r="C37" s="79" t="s">
        <v>133</v>
      </c>
      <c r="D37" s="79" t="s">
        <v>134</v>
      </c>
      <c r="E37" s="98" t="s">
        <v>160</v>
      </c>
      <c r="F37" s="247">
        <v>10000</v>
      </c>
      <c r="G37" s="247">
        <f>F37-J37</f>
        <v>10000</v>
      </c>
      <c r="H37" s="247"/>
      <c r="I37" s="247"/>
      <c r="J37" s="247"/>
      <c r="K37" s="247"/>
      <c r="L37" s="247">
        <f>K37-O37</f>
        <v>0</v>
      </c>
      <c r="M37" s="247"/>
      <c r="N37" s="247"/>
      <c r="O37" s="247"/>
      <c r="P37" s="247"/>
      <c r="Q37" s="247"/>
      <c r="R37" s="245">
        <f t="shared" si="2"/>
        <v>10000</v>
      </c>
    </row>
    <row r="38" spans="1:18" s="108" customFormat="1" ht="42.75" customHeight="1">
      <c r="A38" s="94"/>
      <c r="B38" s="66"/>
      <c r="C38" s="78" t="s">
        <v>203</v>
      </c>
      <c r="D38" s="78"/>
      <c r="E38" s="67" t="s">
        <v>204</v>
      </c>
      <c r="F38" s="246">
        <f>F39</f>
        <v>18000</v>
      </c>
      <c r="G38" s="246">
        <f aca="true" t="shared" si="13" ref="G38:P38">G39</f>
        <v>18000</v>
      </c>
      <c r="H38" s="246">
        <f t="shared" si="13"/>
        <v>0</v>
      </c>
      <c r="I38" s="246">
        <f t="shared" si="13"/>
        <v>0</v>
      </c>
      <c r="J38" s="246">
        <f t="shared" si="13"/>
        <v>0</v>
      </c>
      <c r="K38" s="246">
        <f t="shared" si="13"/>
        <v>0</v>
      </c>
      <c r="L38" s="246">
        <f t="shared" si="13"/>
        <v>0</v>
      </c>
      <c r="M38" s="246">
        <f t="shared" si="13"/>
        <v>0</v>
      </c>
      <c r="N38" s="246">
        <f t="shared" si="13"/>
        <v>0</v>
      </c>
      <c r="O38" s="246">
        <f t="shared" si="13"/>
        <v>0</v>
      </c>
      <c r="P38" s="246">
        <f t="shared" si="13"/>
        <v>0</v>
      </c>
      <c r="Q38" s="246"/>
      <c r="R38" s="244">
        <f t="shared" si="2"/>
        <v>18000</v>
      </c>
    </row>
    <row r="39" spans="1:18" s="90" customFormat="1" ht="43.5" customHeight="1">
      <c r="A39" s="75"/>
      <c r="B39" s="69"/>
      <c r="C39" s="79" t="s">
        <v>161</v>
      </c>
      <c r="D39" s="79" t="s">
        <v>236</v>
      </c>
      <c r="E39" s="98" t="s">
        <v>205</v>
      </c>
      <c r="F39" s="247">
        <v>18000</v>
      </c>
      <c r="G39" s="247">
        <f>F39-J39</f>
        <v>18000</v>
      </c>
      <c r="H39" s="247"/>
      <c r="I39" s="247"/>
      <c r="J39" s="247"/>
      <c r="K39" s="247"/>
      <c r="L39" s="247">
        <f>K39-O39</f>
        <v>0</v>
      </c>
      <c r="M39" s="247"/>
      <c r="N39" s="247"/>
      <c r="O39" s="247"/>
      <c r="P39" s="247"/>
      <c r="Q39" s="247"/>
      <c r="R39" s="245">
        <f t="shared" si="2"/>
        <v>18000</v>
      </c>
    </row>
    <row r="40" spans="1:18" s="108" customFormat="1" ht="24.75" customHeight="1">
      <c r="A40" s="94"/>
      <c r="B40" s="66"/>
      <c r="C40" s="78" t="s">
        <v>206</v>
      </c>
      <c r="D40" s="78"/>
      <c r="E40" s="67" t="s">
        <v>207</v>
      </c>
      <c r="F40" s="246">
        <f>F41</f>
        <v>65000</v>
      </c>
      <c r="G40" s="246">
        <f aca="true" t="shared" si="14" ref="G40:P40">G41</f>
        <v>65000</v>
      </c>
      <c r="H40" s="246">
        <f t="shared" si="14"/>
        <v>0</v>
      </c>
      <c r="I40" s="246">
        <f t="shared" si="14"/>
        <v>0</v>
      </c>
      <c r="J40" s="246">
        <f t="shared" si="14"/>
        <v>0</v>
      </c>
      <c r="K40" s="246">
        <f t="shared" si="14"/>
        <v>0</v>
      </c>
      <c r="L40" s="246">
        <f t="shared" si="14"/>
        <v>0</v>
      </c>
      <c r="M40" s="246">
        <f t="shared" si="14"/>
        <v>0</v>
      </c>
      <c r="N40" s="246">
        <f t="shared" si="14"/>
        <v>0</v>
      </c>
      <c r="O40" s="246">
        <f t="shared" si="14"/>
        <v>0</v>
      </c>
      <c r="P40" s="246">
        <f t="shared" si="14"/>
        <v>0</v>
      </c>
      <c r="Q40" s="246"/>
      <c r="R40" s="244">
        <f t="shared" si="2"/>
        <v>65000</v>
      </c>
    </row>
    <row r="41" spans="1:18" s="90" customFormat="1" ht="15">
      <c r="A41" s="75"/>
      <c r="B41" s="69"/>
      <c r="C41" s="79" t="s">
        <v>163</v>
      </c>
      <c r="D41" s="79" t="s">
        <v>226</v>
      </c>
      <c r="E41" s="98" t="s">
        <v>142</v>
      </c>
      <c r="F41" s="247">
        <v>65000</v>
      </c>
      <c r="G41" s="247">
        <f>F41-J41</f>
        <v>65000</v>
      </c>
      <c r="H41" s="247"/>
      <c r="I41" s="247"/>
      <c r="J41" s="247"/>
      <c r="K41" s="247"/>
      <c r="L41" s="247">
        <f>K41-O41</f>
        <v>0</v>
      </c>
      <c r="M41" s="247"/>
      <c r="N41" s="247"/>
      <c r="O41" s="247"/>
      <c r="P41" s="247"/>
      <c r="Q41" s="247"/>
      <c r="R41" s="245">
        <f t="shared" si="2"/>
        <v>65000</v>
      </c>
    </row>
    <row r="42" spans="2:18" ht="28.5">
      <c r="B42" s="102">
        <v>1000000</v>
      </c>
      <c r="C42" s="99"/>
      <c r="D42" s="100"/>
      <c r="E42" s="103" t="s">
        <v>434</v>
      </c>
      <c r="F42" s="248">
        <f aca="true" t="shared" si="15" ref="F42:Q42">F43+F53</f>
        <v>19220000</v>
      </c>
      <c r="G42" s="248">
        <f t="shared" si="15"/>
        <v>19220000</v>
      </c>
      <c r="H42" s="248">
        <f t="shared" si="15"/>
        <v>12407999</v>
      </c>
      <c r="I42" s="248">
        <f t="shared" si="15"/>
        <v>2500000</v>
      </c>
      <c r="J42" s="248">
        <f t="shared" si="15"/>
        <v>0</v>
      </c>
      <c r="K42" s="248">
        <f t="shared" si="15"/>
        <v>980000</v>
      </c>
      <c r="L42" s="248">
        <f t="shared" si="15"/>
        <v>720000</v>
      </c>
      <c r="M42" s="248">
        <f t="shared" si="15"/>
        <v>0</v>
      </c>
      <c r="N42" s="248">
        <f t="shared" si="15"/>
        <v>0</v>
      </c>
      <c r="O42" s="248">
        <f t="shared" si="15"/>
        <v>260000</v>
      </c>
      <c r="P42" s="248">
        <f t="shared" si="15"/>
        <v>0</v>
      </c>
      <c r="Q42" s="248">
        <f t="shared" si="15"/>
        <v>0</v>
      </c>
      <c r="R42" s="243">
        <f t="shared" si="2"/>
        <v>20200000</v>
      </c>
    </row>
    <row r="43" spans="1:18" s="108" customFormat="1" ht="14.25">
      <c r="A43" s="94"/>
      <c r="B43" s="66"/>
      <c r="C43" s="78" t="s">
        <v>209</v>
      </c>
      <c r="D43" s="78"/>
      <c r="E43" s="72" t="s">
        <v>210</v>
      </c>
      <c r="F43" s="246">
        <f>F44+F46+F47+F48+F49+F50+F51+F52+F56</f>
        <v>19220000</v>
      </c>
      <c r="G43" s="246">
        <f>G44+G46+G47+G48+G49+G50+G51+G52+G56</f>
        <v>19220000</v>
      </c>
      <c r="H43" s="246">
        <f aca="true" t="shared" si="16" ref="H43:P43">H44+H46+H47+H48+H49+H50+H51+H52</f>
        <v>12407999</v>
      </c>
      <c r="I43" s="246">
        <f t="shared" si="16"/>
        <v>2500000</v>
      </c>
      <c r="J43" s="246">
        <f t="shared" si="16"/>
        <v>0</v>
      </c>
      <c r="K43" s="246">
        <f t="shared" si="16"/>
        <v>980000</v>
      </c>
      <c r="L43" s="246">
        <f t="shared" si="16"/>
        <v>720000</v>
      </c>
      <c r="M43" s="246">
        <f t="shared" si="16"/>
        <v>0</v>
      </c>
      <c r="N43" s="246">
        <f t="shared" si="16"/>
        <v>0</v>
      </c>
      <c r="O43" s="246">
        <f t="shared" si="16"/>
        <v>260000</v>
      </c>
      <c r="P43" s="246">
        <f t="shared" si="16"/>
        <v>0</v>
      </c>
      <c r="Q43" s="246"/>
      <c r="R43" s="244">
        <f t="shared" si="2"/>
        <v>20200000</v>
      </c>
    </row>
    <row r="44" spans="1:18" s="90" customFormat="1" ht="45">
      <c r="A44" s="75"/>
      <c r="B44" s="66"/>
      <c r="C44" s="79" t="s">
        <v>208</v>
      </c>
      <c r="D44" s="79" t="s">
        <v>237</v>
      </c>
      <c r="E44" s="70" t="s">
        <v>494</v>
      </c>
      <c r="F44" s="247">
        <v>17856250</v>
      </c>
      <c r="G44" s="247">
        <f>F44-J44</f>
        <v>17856250</v>
      </c>
      <c r="H44" s="247">
        <v>11488190</v>
      </c>
      <c r="I44" s="247">
        <v>2401200</v>
      </c>
      <c r="J44" s="246"/>
      <c r="K44" s="247">
        <v>950000</v>
      </c>
      <c r="L44" s="247">
        <f>K44-O44</f>
        <v>700000</v>
      </c>
      <c r="M44" s="247"/>
      <c r="N44" s="247"/>
      <c r="O44" s="247">
        <v>250000</v>
      </c>
      <c r="P44" s="246"/>
      <c r="Q44" s="246"/>
      <c r="R44" s="244">
        <f t="shared" si="2"/>
        <v>18806250</v>
      </c>
    </row>
    <row r="45" spans="1:18" s="342" customFormat="1" ht="19.5" customHeight="1">
      <c r="A45" s="336"/>
      <c r="B45" s="337"/>
      <c r="C45" s="338" t="s">
        <v>208</v>
      </c>
      <c r="D45" s="338" t="s">
        <v>237</v>
      </c>
      <c r="E45" s="74" t="s">
        <v>492</v>
      </c>
      <c r="F45" s="339">
        <v>16360300</v>
      </c>
      <c r="G45" s="343">
        <f>F45-J45</f>
        <v>16360300</v>
      </c>
      <c r="H45" s="339">
        <v>10705490</v>
      </c>
      <c r="I45" s="339">
        <v>2095500</v>
      </c>
      <c r="J45" s="340"/>
      <c r="K45" s="343"/>
      <c r="L45" s="343"/>
      <c r="M45" s="343"/>
      <c r="N45" s="343"/>
      <c r="O45" s="343"/>
      <c r="P45" s="340"/>
      <c r="Q45" s="340"/>
      <c r="R45" s="344">
        <f t="shared" si="2"/>
        <v>16360300</v>
      </c>
    </row>
    <row r="46" spans="1:18" s="90" customFormat="1" ht="30">
      <c r="A46" s="75"/>
      <c r="B46" s="66"/>
      <c r="C46" s="79" t="s">
        <v>211</v>
      </c>
      <c r="D46" s="79" t="s">
        <v>238</v>
      </c>
      <c r="E46" s="70" t="s">
        <v>212</v>
      </c>
      <c r="F46" s="247">
        <v>352470</v>
      </c>
      <c r="G46" s="247">
        <f aca="true" t="shared" si="17" ref="G46:G52">F46-J46</f>
        <v>352470</v>
      </c>
      <c r="H46" s="247">
        <v>264425</v>
      </c>
      <c r="I46" s="247">
        <v>23870</v>
      </c>
      <c r="J46" s="246"/>
      <c r="K46" s="247">
        <v>30000</v>
      </c>
      <c r="L46" s="247">
        <f aca="true" t="shared" si="18" ref="L46:L52">K46-O46</f>
        <v>20000</v>
      </c>
      <c r="M46" s="247"/>
      <c r="N46" s="247"/>
      <c r="O46" s="247">
        <v>10000</v>
      </c>
      <c r="P46" s="246"/>
      <c r="Q46" s="246"/>
      <c r="R46" s="244">
        <f t="shared" si="2"/>
        <v>382470</v>
      </c>
    </row>
    <row r="47" spans="1:18" s="90" customFormat="1" ht="30">
      <c r="A47" s="75"/>
      <c r="B47" s="66"/>
      <c r="C47" s="79" t="s">
        <v>213</v>
      </c>
      <c r="D47" s="79" t="s">
        <v>239</v>
      </c>
      <c r="E47" s="70" t="s">
        <v>214</v>
      </c>
      <c r="F47" s="247">
        <v>447220</v>
      </c>
      <c r="G47" s="247">
        <f t="shared" si="17"/>
        <v>447220</v>
      </c>
      <c r="H47" s="247">
        <v>319915</v>
      </c>
      <c r="I47" s="247">
        <v>26920</v>
      </c>
      <c r="J47" s="246"/>
      <c r="K47" s="246"/>
      <c r="L47" s="246">
        <f t="shared" si="18"/>
        <v>0</v>
      </c>
      <c r="M47" s="246"/>
      <c r="N47" s="246"/>
      <c r="O47" s="246"/>
      <c r="P47" s="246"/>
      <c r="Q47" s="246"/>
      <c r="R47" s="244">
        <f t="shared" si="2"/>
        <v>447220</v>
      </c>
    </row>
    <row r="48" spans="1:18" s="90" customFormat="1" ht="30">
      <c r="A48" s="75"/>
      <c r="B48" s="66"/>
      <c r="C48" s="79" t="s">
        <v>215</v>
      </c>
      <c r="D48" s="79" t="s">
        <v>239</v>
      </c>
      <c r="E48" s="70" t="s">
        <v>216</v>
      </c>
      <c r="F48" s="247">
        <v>488510</v>
      </c>
      <c r="G48" s="247">
        <f t="shared" si="17"/>
        <v>488510</v>
      </c>
      <c r="H48" s="247">
        <v>295305</v>
      </c>
      <c r="I48" s="247">
        <v>48010</v>
      </c>
      <c r="J48" s="246"/>
      <c r="K48" s="246"/>
      <c r="L48" s="246">
        <f t="shared" si="18"/>
        <v>0</v>
      </c>
      <c r="M48" s="246"/>
      <c r="N48" s="246"/>
      <c r="O48" s="246"/>
      <c r="P48" s="246"/>
      <c r="Q48" s="246"/>
      <c r="R48" s="244">
        <f t="shared" si="2"/>
        <v>488510</v>
      </c>
    </row>
    <row r="49" spans="1:18" s="90" customFormat="1" ht="30">
      <c r="A49" s="75"/>
      <c r="B49" s="66"/>
      <c r="C49" s="79" t="s">
        <v>217</v>
      </c>
      <c r="D49" s="79" t="s">
        <v>239</v>
      </c>
      <c r="E49" s="70" t="s">
        <v>218</v>
      </c>
      <c r="F49" s="247">
        <v>50500</v>
      </c>
      <c r="G49" s="247">
        <f t="shared" si="17"/>
        <v>50500</v>
      </c>
      <c r="H49" s="247">
        <v>40164</v>
      </c>
      <c r="I49" s="247"/>
      <c r="J49" s="246"/>
      <c r="K49" s="246"/>
      <c r="L49" s="246">
        <f t="shared" si="18"/>
        <v>0</v>
      </c>
      <c r="M49" s="246"/>
      <c r="N49" s="246"/>
      <c r="O49" s="246"/>
      <c r="P49" s="246"/>
      <c r="Q49" s="246"/>
      <c r="R49" s="244">
        <f t="shared" si="2"/>
        <v>50500</v>
      </c>
    </row>
    <row r="50" spans="1:18" s="90" customFormat="1" ht="15" hidden="1">
      <c r="A50" s="75"/>
      <c r="B50" s="66"/>
      <c r="C50" s="79" t="s">
        <v>219</v>
      </c>
      <c r="D50" s="79" t="s">
        <v>239</v>
      </c>
      <c r="E50" s="70" t="s">
        <v>220</v>
      </c>
      <c r="F50" s="247"/>
      <c r="G50" s="247">
        <f t="shared" si="17"/>
        <v>0</v>
      </c>
      <c r="H50" s="247"/>
      <c r="I50" s="247"/>
      <c r="J50" s="246"/>
      <c r="K50" s="246"/>
      <c r="L50" s="246">
        <f t="shared" si="18"/>
        <v>0</v>
      </c>
      <c r="M50" s="246"/>
      <c r="N50" s="246"/>
      <c r="O50" s="246"/>
      <c r="P50" s="246"/>
      <c r="Q50" s="246"/>
      <c r="R50" s="244">
        <f t="shared" si="2"/>
        <v>0</v>
      </c>
    </row>
    <row r="51" spans="1:18" s="90" customFormat="1" ht="42.75" customHeight="1">
      <c r="A51" s="75"/>
      <c r="B51" s="66"/>
      <c r="C51" s="79" t="s">
        <v>221</v>
      </c>
      <c r="D51" s="79" t="s">
        <v>239</v>
      </c>
      <c r="E51" s="70" t="s">
        <v>222</v>
      </c>
      <c r="F51" s="247">
        <v>9050</v>
      </c>
      <c r="G51" s="247">
        <f t="shared" si="17"/>
        <v>9050</v>
      </c>
      <c r="H51" s="247"/>
      <c r="I51" s="247"/>
      <c r="J51" s="246"/>
      <c r="K51" s="246"/>
      <c r="L51" s="246">
        <f t="shared" si="18"/>
        <v>0</v>
      </c>
      <c r="M51" s="246"/>
      <c r="N51" s="246"/>
      <c r="O51" s="246"/>
      <c r="P51" s="246"/>
      <c r="Q51" s="246"/>
      <c r="R51" s="244">
        <f t="shared" si="2"/>
        <v>9050</v>
      </c>
    </row>
    <row r="52" spans="2:18" ht="15" hidden="1">
      <c r="B52" s="66"/>
      <c r="C52" s="79" t="s">
        <v>209</v>
      </c>
      <c r="D52" s="79"/>
      <c r="E52" s="98"/>
      <c r="F52" s="247"/>
      <c r="G52" s="246">
        <f t="shared" si="17"/>
        <v>0</v>
      </c>
      <c r="H52" s="247"/>
      <c r="I52" s="247"/>
      <c r="J52" s="247"/>
      <c r="K52" s="247"/>
      <c r="L52" s="246">
        <f t="shared" si="18"/>
        <v>0</v>
      </c>
      <c r="M52" s="247"/>
      <c r="N52" s="247"/>
      <c r="O52" s="247"/>
      <c r="P52" s="247"/>
      <c r="Q52" s="247"/>
      <c r="R52" s="244">
        <f t="shared" si="2"/>
        <v>0</v>
      </c>
    </row>
    <row r="53" spans="1:18" s="108" customFormat="1" ht="14.25" hidden="1">
      <c r="A53" s="94"/>
      <c r="B53" s="66"/>
      <c r="C53" s="78" t="s">
        <v>198</v>
      </c>
      <c r="D53" s="78"/>
      <c r="E53" s="67" t="s">
        <v>199</v>
      </c>
      <c r="F53" s="246">
        <f>F54+F55</f>
        <v>0</v>
      </c>
      <c r="G53" s="246">
        <f aca="true" t="shared" si="19" ref="G53:P53">G54+G55</f>
        <v>0</v>
      </c>
      <c r="H53" s="246">
        <f t="shared" si="19"/>
        <v>0</v>
      </c>
      <c r="I53" s="246">
        <f t="shared" si="19"/>
        <v>0</v>
      </c>
      <c r="J53" s="246">
        <f t="shared" si="19"/>
        <v>0</v>
      </c>
      <c r="K53" s="246">
        <f t="shared" si="19"/>
        <v>0</v>
      </c>
      <c r="L53" s="246">
        <f t="shared" si="19"/>
        <v>0</v>
      </c>
      <c r="M53" s="246">
        <f t="shared" si="19"/>
        <v>0</v>
      </c>
      <c r="N53" s="246">
        <f t="shared" si="19"/>
        <v>0</v>
      </c>
      <c r="O53" s="246">
        <f t="shared" si="19"/>
        <v>0</v>
      </c>
      <c r="P53" s="246">
        <f t="shared" si="19"/>
        <v>0</v>
      </c>
      <c r="Q53" s="246"/>
      <c r="R53" s="244">
        <f t="shared" si="2"/>
        <v>0</v>
      </c>
    </row>
    <row r="54" spans="2:18" ht="15" hidden="1">
      <c r="B54" s="66"/>
      <c r="C54" s="79" t="s">
        <v>131</v>
      </c>
      <c r="D54" s="79" t="s">
        <v>132</v>
      </c>
      <c r="E54" s="98" t="s">
        <v>242</v>
      </c>
      <c r="F54" s="247"/>
      <c r="G54" s="247">
        <f>F54-J54</f>
        <v>0</v>
      </c>
      <c r="H54" s="247"/>
      <c r="I54" s="247"/>
      <c r="J54" s="247"/>
      <c r="K54" s="247">
        <f>-O54</f>
        <v>0</v>
      </c>
      <c r="L54" s="247">
        <f>K54-O54</f>
        <v>0</v>
      </c>
      <c r="M54" s="247"/>
      <c r="N54" s="247"/>
      <c r="O54" s="247"/>
      <c r="P54" s="247"/>
      <c r="Q54" s="247"/>
      <c r="R54" s="244">
        <f t="shared" si="2"/>
        <v>0</v>
      </c>
    </row>
    <row r="55" spans="2:18" ht="15" hidden="1">
      <c r="B55" s="66"/>
      <c r="C55" s="79" t="s">
        <v>240</v>
      </c>
      <c r="D55" s="79" t="s">
        <v>241</v>
      </c>
      <c r="E55" s="98" t="s">
        <v>243</v>
      </c>
      <c r="F55" s="247"/>
      <c r="G55" s="247">
        <f>F55-J55</f>
        <v>0</v>
      </c>
      <c r="H55" s="247"/>
      <c r="I55" s="247"/>
      <c r="J55" s="247"/>
      <c r="K55" s="247"/>
      <c r="L55" s="247">
        <f>K55-O55</f>
        <v>0</v>
      </c>
      <c r="M55" s="247"/>
      <c r="N55" s="247"/>
      <c r="O55" s="247"/>
      <c r="P55" s="247"/>
      <c r="Q55" s="247"/>
      <c r="R55" s="244">
        <f t="shared" si="2"/>
        <v>0</v>
      </c>
    </row>
    <row r="56" spans="2:18" ht="77.25" customHeight="1">
      <c r="B56" s="66"/>
      <c r="C56" s="79" t="s">
        <v>224</v>
      </c>
      <c r="D56" s="79"/>
      <c r="E56" s="98" t="s">
        <v>225</v>
      </c>
      <c r="F56" s="247">
        <v>16000</v>
      </c>
      <c r="G56" s="247">
        <f>F56-J56</f>
        <v>16000</v>
      </c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4">
        <f t="shared" si="2"/>
        <v>16000</v>
      </c>
    </row>
    <row r="57" spans="2:18" ht="28.5">
      <c r="B57" s="102">
        <v>1500000</v>
      </c>
      <c r="C57" s="102"/>
      <c r="D57" s="95"/>
      <c r="E57" s="96" t="s">
        <v>339</v>
      </c>
      <c r="F57" s="298">
        <f>F58+F60+F91</f>
        <v>28604200</v>
      </c>
      <c r="G57" s="298">
        <f aca="true" t="shared" si="20" ref="G57:Q57">G58+G60+G91</f>
        <v>28604200</v>
      </c>
      <c r="H57" s="298">
        <f t="shared" si="20"/>
        <v>2109980</v>
      </c>
      <c r="I57" s="298">
        <f t="shared" si="20"/>
        <v>197900</v>
      </c>
      <c r="J57" s="298">
        <f t="shared" si="20"/>
        <v>0</v>
      </c>
      <c r="K57" s="298">
        <f t="shared" si="20"/>
        <v>295000</v>
      </c>
      <c r="L57" s="298">
        <f t="shared" si="20"/>
        <v>288000</v>
      </c>
      <c r="M57" s="298">
        <f t="shared" si="20"/>
        <v>22000</v>
      </c>
      <c r="N57" s="298">
        <f t="shared" si="20"/>
        <v>0</v>
      </c>
      <c r="O57" s="298">
        <f t="shared" si="20"/>
        <v>7000</v>
      </c>
      <c r="P57" s="298">
        <f t="shared" si="20"/>
        <v>0</v>
      </c>
      <c r="Q57" s="298">
        <f t="shared" si="20"/>
        <v>0</v>
      </c>
      <c r="R57" s="299">
        <f t="shared" si="2"/>
        <v>28899200</v>
      </c>
    </row>
    <row r="58" spans="1:18" s="120" customFormat="1" ht="14.25">
      <c r="A58" s="119"/>
      <c r="B58" s="118"/>
      <c r="C58" s="78" t="s">
        <v>209</v>
      </c>
      <c r="D58" s="114"/>
      <c r="E58" s="115" t="s">
        <v>210</v>
      </c>
      <c r="F58" s="249">
        <f>F59</f>
        <v>382900</v>
      </c>
      <c r="G58" s="249">
        <f aca="true" t="shared" si="21" ref="G58:Q58">G59</f>
        <v>382900</v>
      </c>
      <c r="H58" s="249">
        <f t="shared" si="21"/>
        <v>0</v>
      </c>
      <c r="I58" s="249">
        <f t="shared" si="21"/>
        <v>0</v>
      </c>
      <c r="J58" s="249">
        <f t="shared" si="21"/>
        <v>0</v>
      </c>
      <c r="K58" s="249">
        <f t="shared" si="21"/>
        <v>0</v>
      </c>
      <c r="L58" s="249">
        <f t="shared" si="21"/>
        <v>0</v>
      </c>
      <c r="M58" s="249">
        <f t="shared" si="21"/>
        <v>0</v>
      </c>
      <c r="N58" s="249">
        <f t="shared" si="21"/>
        <v>0</v>
      </c>
      <c r="O58" s="249">
        <f t="shared" si="21"/>
        <v>0</v>
      </c>
      <c r="P58" s="249">
        <f t="shared" si="21"/>
        <v>0</v>
      </c>
      <c r="Q58" s="249">
        <f t="shared" si="21"/>
        <v>0</v>
      </c>
      <c r="R58" s="244">
        <f t="shared" si="2"/>
        <v>382900</v>
      </c>
    </row>
    <row r="59" spans="1:18" s="90" customFormat="1" ht="30">
      <c r="A59" s="75"/>
      <c r="B59" s="69"/>
      <c r="C59" s="79" t="s">
        <v>244</v>
      </c>
      <c r="D59" s="79" t="s">
        <v>245</v>
      </c>
      <c r="E59" s="98" t="s">
        <v>246</v>
      </c>
      <c r="F59" s="247">
        <v>382900</v>
      </c>
      <c r="G59" s="247">
        <f>F59-J59</f>
        <v>382900</v>
      </c>
      <c r="H59" s="247"/>
      <c r="I59" s="247"/>
      <c r="J59" s="247"/>
      <c r="K59" s="247"/>
      <c r="L59" s="247">
        <f>K59-O59</f>
        <v>0</v>
      </c>
      <c r="M59" s="247"/>
      <c r="N59" s="247"/>
      <c r="O59" s="247"/>
      <c r="P59" s="247"/>
      <c r="Q59" s="247"/>
      <c r="R59" s="245">
        <f t="shared" si="2"/>
        <v>382900</v>
      </c>
    </row>
    <row r="60" spans="1:18" s="108" customFormat="1" ht="28.5">
      <c r="A60" s="94"/>
      <c r="B60" s="66"/>
      <c r="C60" s="78" t="s">
        <v>181</v>
      </c>
      <c r="D60" s="78"/>
      <c r="E60" s="67" t="s">
        <v>180</v>
      </c>
      <c r="F60" s="246">
        <f>F61+F62+F63+F64+F65+F66+F67+F68+F69+F70+F71+F72+F73+F74+F75+F76+F77+F78+F79+F80+F81+F82+F83+F84+F86+F87+F88+F89+F90+F85</f>
        <v>28221300</v>
      </c>
      <c r="G60" s="246">
        <f aca="true" t="shared" si="22" ref="G60:Q60">G61+G62+G63+G64+G65+G66+G67+G68+G69+G70+G71+G72+G73+G74+G75+G76+G77+G78+G79+G80+G81+G82+G83+G84+G86+G87+G88+G89+G90+G85</f>
        <v>28221300</v>
      </c>
      <c r="H60" s="246">
        <f t="shared" si="22"/>
        <v>2109980</v>
      </c>
      <c r="I60" s="246">
        <f t="shared" si="22"/>
        <v>197900</v>
      </c>
      <c r="J60" s="246">
        <f t="shared" si="22"/>
        <v>0</v>
      </c>
      <c r="K60" s="246">
        <f t="shared" si="22"/>
        <v>295000</v>
      </c>
      <c r="L60" s="246">
        <f t="shared" si="22"/>
        <v>288000</v>
      </c>
      <c r="M60" s="246">
        <f t="shared" si="22"/>
        <v>22000</v>
      </c>
      <c r="N60" s="246">
        <f t="shared" si="22"/>
        <v>0</v>
      </c>
      <c r="O60" s="246">
        <f t="shared" si="22"/>
        <v>7000</v>
      </c>
      <c r="P60" s="246">
        <f t="shared" si="22"/>
        <v>0</v>
      </c>
      <c r="Q60" s="246">
        <f t="shared" si="22"/>
        <v>0</v>
      </c>
      <c r="R60" s="244">
        <f t="shared" si="2"/>
        <v>28516300</v>
      </c>
    </row>
    <row r="61" spans="1:18" s="90" customFormat="1" ht="81.75" customHeight="1">
      <c r="A61" s="75"/>
      <c r="B61" s="69"/>
      <c r="C61" s="79" t="s">
        <v>247</v>
      </c>
      <c r="D61" s="79" t="s">
        <v>248</v>
      </c>
      <c r="E61" s="110" t="s">
        <v>249</v>
      </c>
      <c r="F61" s="247">
        <v>700000</v>
      </c>
      <c r="G61" s="247">
        <f>F61-J61</f>
        <v>700000</v>
      </c>
      <c r="H61" s="247"/>
      <c r="I61" s="247"/>
      <c r="J61" s="247"/>
      <c r="K61" s="247"/>
      <c r="L61" s="247">
        <f>K61-O61</f>
        <v>0</v>
      </c>
      <c r="M61" s="247"/>
      <c r="N61" s="247"/>
      <c r="O61" s="247"/>
      <c r="P61" s="247"/>
      <c r="Q61" s="247"/>
      <c r="R61" s="245">
        <f t="shared" si="2"/>
        <v>700000</v>
      </c>
    </row>
    <row r="62" spans="1:18" s="90" customFormat="1" ht="36.75" customHeight="1">
      <c r="A62" s="75"/>
      <c r="B62" s="69"/>
      <c r="C62" s="79" t="s">
        <v>250</v>
      </c>
      <c r="D62" s="79" t="s">
        <v>248</v>
      </c>
      <c r="E62" s="110" t="s">
        <v>249</v>
      </c>
      <c r="F62" s="247">
        <v>500000</v>
      </c>
      <c r="G62" s="247">
        <f aca="true" t="shared" si="23" ref="G62:G90">F62-J62</f>
        <v>500000</v>
      </c>
      <c r="H62" s="247"/>
      <c r="I62" s="247"/>
      <c r="J62" s="247"/>
      <c r="K62" s="247"/>
      <c r="L62" s="247">
        <f aca="true" t="shared" si="24" ref="L62:L90">K62-O62</f>
        <v>0</v>
      </c>
      <c r="M62" s="247"/>
      <c r="N62" s="247"/>
      <c r="O62" s="247"/>
      <c r="P62" s="247"/>
      <c r="Q62" s="247"/>
      <c r="R62" s="245">
        <f t="shared" si="2"/>
        <v>500000</v>
      </c>
    </row>
    <row r="63" spans="1:18" s="90" customFormat="1" ht="36.75" customHeight="1" hidden="1">
      <c r="A63" s="75"/>
      <c r="B63" s="69"/>
      <c r="C63" s="79" t="s">
        <v>251</v>
      </c>
      <c r="D63" s="79" t="s">
        <v>248</v>
      </c>
      <c r="E63" s="110" t="s">
        <v>252</v>
      </c>
      <c r="F63" s="247"/>
      <c r="G63" s="247">
        <f t="shared" si="23"/>
        <v>0</v>
      </c>
      <c r="H63" s="247"/>
      <c r="I63" s="247"/>
      <c r="J63" s="247"/>
      <c r="K63" s="247"/>
      <c r="L63" s="247">
        <f t="shared" si="24"/>
        <v>0</v>
      </c>
      <c r="M63" s="247"/>
      <c r="N63" s="247"/>
      <c r="O63" s="247"/>
      <c r="P63" s="247"/>
      <c r="Q63" s="247"/>
      <c r="R63" s="245">
        <f t="shared" si="2"/>
        <v>0</v>
      </c>
    </row>
    <row r="64" spans="1:18" s="90" customFormat="1" ht="36.75" customHeight="1">
      <c r="A64" s="75"/>
      <c r="B64" s="69"/>
      <c r="C64" s="79" t="s">
        <v>253</v>
      </c>
      <c r="D64" s="79" t="s">
        <v>248</v>
      </c>
      <c r="E64" s="110" t="s">
        <v>254</v>
      </c>
      <c r="F64" s="247">
        <v>60000</v>
      </c>
      <c r="G64" s="247">
        <f t="shared" si="23"/>
        <v>60000</v>
      </c>
      <c r="H64" s="247"/>
      <c r="I64" s="247"/>
      <c r="J64" s="247"/>
      <c r="K64" s="247"/>
      <c r="L64" s="247">
        <f t="shared" si="24"/>
        <v>0</v>
      </c>
      <c r="M64" s="247"/>
      <c r="N64" s="247"/>
      <c r="O64" s="247"/>
      <c r="P64" s="247"/>
      <c r="Q64" s="247"/>
      <c r="R64" s="245">
        <f t="shared" si="2"/>
        <v>60000</v>
      </c>
    </row>
    <row r="65" spans="1:18" s="90" customFormat="1" ht="36.75" customHeight="1">
      <c r="A65" s="75"/>
      <c r="B65" s="69"/>
      <c r="C65" s="79" t="s">
        <v>255</v>
      </c>
      <c r="D65" s="79" t="s">
        <v>248</v>
      </c>
      <c r="E65" s="110" t="s">
        <v>254</v>
      </c>
      <c r="F65" s="247">
        <v>3000</v>
      </c>
      <c r="G65" s="247">
        <f t="shared" si="23"/>
        <v>3000</v>
      </c>
      <c r="H65" s="247"/>
      <c r="I65" s="247"/>
      <c r="J65" s="247"/>
      <c r="K65" s="247"/>
      <c r="L65" s="247">
        <f t="shared" si="24"/>
        <v>0</v>
      </c>
      <c r="M65" s="247"/>
      <c r="N65" s="247"/>
      <c r="O65" s="247"/>
      <c r="P65" s="247"/>
      <c r="Q65" s="247"/>
      <c r="R65" s="245">
        <f t="shared" si="2"/>
        <v>3000</v>
      </c>
    </row>
    <row r="66" spans="1:18" s="90" customFormat="1" ht="36.75" customHeight="1">
      <c r="A66" s="75"/>
      <c r="B66" s="69"/>
      <c r="C66" s="79" t="s">
        <v>256</v>
      </c>
      <c r="D66" s="79" t="s">
        <v>257</v>
      </c>
      <c r="E66" s="110" t="s">
        <v>258</v>
      </c>
      <c r="F66" s="247">
        <v>40000</v>
      </c>
      <c r="G66" s="247">
        <f t="shared" si="23"/>
        <v>40000</v>
      </c>
      <c r="H66" s="247"/>
      <c r="I66" s="247"/>
      <c r="J66" s="247"/>
      <c r="K66" s="247"/>
      <c r="L66" s="247">
        <f t="shared" si="24"/>
        <v>0</v>
      </c>
      <c r="M66" s="247"/>
      <c r="N66" s="247"/>
      <c r="O66" s="247"/>
      <c r="P66" s="247"/>
      <c r="Q66" s="247"/>
      <c r="R66" s="245">
        <f t="shared" si="2"/>
        <v>40000</v>
      </c>
    </row>
    <row r="67" spans="1:18" s="90" customFormat="1" ht="36.75" customHeight="1">
      <c r="A67" s="75"/>
      <c r="B67" s="69"/>
      <c r="C67" s="79" t="s">
        <v>259</v>
      </c>
      <c r="D67" s="79" t="s">
        <v>257</v>
      </c>
      <c r="E67" s="110" t="s">
        <v>260</v>
      </c>
      <c r="F67" s="247">
        <v>25000</v>
      </c>
      <c r="G67" s="247">
        <f t="shared" si="23"/>
        <v>25000</v>
      </c>
      <c r="H67" s="247"/>
      <c r="I67" s="247"/>
      <c r="J67" s="247"/>
      <c r="K67" s="247"/>
      <c r="L67" s="247">
        <f t="shared" si="24"/>
        <v>0</v>
      </c>
      <c r="M67" s="247"/>
      <c r="N67" s="247"/>
      <c r="O67" s="247"/>
      <c r="P67" s="247"/>
      <c r="Q67" s="247"/>
      <c r="R67" s="245">
        <f t="shared" si="2"/>
        <v>25000</v>
      </c>
    </row>
    <row r="68" spans="1:18" s="90" customFormat="1" ht="36.75" customHeight="1" hidden="1">
      <c r="A68" s="75"/>
      <c r="B68" s="69"/>
      <c r="C68" s="79" t="s">
        <v>261</v>
      </c>
      <c r="D68" s="79" t="s">
        <v>257</v>
      </c>
      <c r="E68" s="110" t="s">
        <v>262</v>
      </c>
      <c r="F68" s="247"/>
      <c r="G68" s="247">
        <f t="shared" si="23"/>
        <v>0</v>
      </c>
      <c r="H68" s="247"/>
      <c r="I68" s="247"/>
      <c r="J68" s="247"/>
      <c r="K68" s="247"/>
      <c r="L68" s="247">
        <f t="shared" si="24"/>
        <v>0</v>
      </c>
      <c r="M68" s="247"/>
      <c r="N68" s="247"/>
      <c r="O68" s="247"/>
      <c r="P68" s="247"/>
      <c r="Q68" s="247"/>
      <c r="R68" s="245">
        <f t="shared" si="2"/>
        <v>0</v>
      </c>
    </row>
    <row r="69" spans="1:18" s="90" customFormat="1" ht="36.75" customHeight="1">
      <c r="A69" s="75"/>
      <c r="B69" s="69"/>
      <c r="C69" s="79" t="s">
        <v>263</v>
      </c>
      <c r="D69" s="79" t="s">
        <v>257</v>
      </c>
      <c r="E69" s="110" t="s">
        <v>264</v>
      </c>
      <c r="F69" s="247">
        <v>200000</v>
      </c>
      <c r="G69" s="247">
        <f t="shared" si="23"/>
        <v>200000</v>
      </c>
      <c r="H69" s="247"/>
      <c r="I69" s="247"/>
      <c r="J69" s="247"/>
      <c r="K69" s="247"/>
      <c r="L69" s="247">
        <f t="shared" si="24"/>
        <v>0</v>
      </c>
      <c r="M69" s="247"/>
      <c r="N69" s="247"/>
      <c r="O69" s="247"/>
      <c r="P69" s="247"/>
      <c r="Q69" s="247"/>
      <c r="R69" s="245">
        <f t="shared" si="2"/>
        <v>200000</v>
      </c>
    </row>
    <row r="70" spans="1:18" s="90" customFormat="1" ht="36.75" customHeight="1">
      <c r="A70" s="75"/>
      <c r="B70" s="69"/>
      <c r="C70" s="79" t="s">
        <v>265</v>
      </c>
      <c r="D70" s="79" t="s">
        <v>257</v>
      </c>
      <c r="E70" s="110" t="s">
        <v>264</v>
      </c>
      <c r="F70" s="247">
        <v>220000</v>
      </c>
      <c r="G70" s="247">
        <f t="shared" si="23"/>
        <v>220000</v>
      </c>
      <c r="H70" s="247"/>
      <c r="I70" s="247"/>
      <c r="J70" s="247"/>
      <c r="K70" s="247"/>
      <c r="L70" s="247">
        <f t="shared" si="24"/>
        <v>0</v>
      </c>
      <c r="M70" s="247"/>
      <c r="N70" s="247"/>
      <c r="O70" s="247"/>
      <c r="P70" s="247"/>
      <c r="Q70" s="247"/>
      <c r="R70" s="245">
        <f t="shared" si="2"/>
        <v>220000</v>
      </c>
    </row>
    <row r="71" spans="1:18" s="90" customFormat="1" ht="25.5" customHeight="1">
      <c r="A71" s="75"/>
      <c r="B71" s="69"/>
      <c r="C71" s="79" t="s">
        <v>266</v>
      </c>
      <c r="D71" s="79" t="s">
        <v>257</v>
      </c>
      <c r="E71" s="110" t="s">
        <v>267</v>
      </c>
      <c r="F71" s="247">
        <v>29000</v>
      </c>
      <c r="G71" s="247">
        <f t="shared" si="23"/>
        <v>29000</v>
      </c>
      <c r="H71" s="247"/>
      <c r="I71" s="247"/>
      <c r="J71" s="247"/>
      <c r="K71" s="247"/>
      <c r="L71" s="247">
        <f t="shared" si="24"/>
        <v>0</v>
      </c>
      <c r="M71" s="247"/>
      <c r="N71" s="247"/>
      <c r="O71" s="247"/>
      <c r="P71" s="247"/>
      <c r="Q71" s="247"/>
      <c r="R71" s="245">
        <f t="shared" si="2"/>
        <v>29000</v>
      </c>
    </row>
    <row r="72" spans="1:18" s="90" customFormat="1" ht="26.25" customHeight="1" hidden="1">
      <c r="A72" s="75"/>
      <c r="B72" s="69"/>
      <c r="C72" s="79" t="s">
        <v>268</v>
      </c>
      <c r="D72" s="79" t="s">
        <v>257</v>
      </c>
      <c r="E72" s="110" t="s">
        <v>269</v>
      </c>
      <c r="F72" s="247"/>
      <c r="G72" s="247">
        <f t="shared" si="23"/>
        <v>0</v>
      </c>
      <c r="H72" s="247"/>
      <c r="I72" s="247"/>
      <c r="J72" s="247"/>
      <c r="K72" s="247"/>
      <c r="L72" s="247">
        <f t="shared" si="24"/>
        <v>0</v>
      </c>
      <c r="M72" s="247"/>
      <c r="N72" s="247"/>
      <c r="O72" s="247"/>
      <c r="P72" s="247"/>
      <c r="Q72" s="247"/>
      <c r="R72" s="245">
        <f t="shared" si="2"/>
        <v>0</v>
      </c>
    </row>
    <row r="73" spans="1:18" s="90" customFormat="1" ht="47.25" customHeight="1">
      <c r="A73" s="75"/>
      <c r="B73" s="69"/>
      <c r="C73" s="79" t="s">
        <v>270</v>
      </c>
      <c r="D73" s="79" t="s">
        <v>257</v>
      </c>
      <c r="E73" s="110" t="s">
        <v>271</v>
      </c>
      <c r="F73" s="247">
        <v>150000</v>
      </c>
      <c r="G73" s="247">
        <f t="shared" si="23"/>
        <v>150000</v>
      </c>
      <c r="H73" s="247"/>
      <c r="I73" s="247"/>
      <c r="J73" s="247"/>
      <c r="K73" s="247"/>
      <c r="L73" s="247">
        <f t="shared" si="24"/>
        <v>0</v>
      </c>
      <c r="M73" s="247"/>
      <c r="N73" s="247"/>
      <c r="O73" s="247"/>
      <c r="P73" s="247"/>
      <c r="Q73" s="247"/>
      <c r="R73" s="245">
        <f t="shared" si="2"/>
        <v>150000</v>
      </c>
    </row>
    <row r="74" spans="1:18" s="90" customFormat="1" ht="47.25" customHeight="1">
      <c r="A74" s="75"/>
      <c r="B74" s="69"/>
      <c r="C74" s="79" t="s">
        <v>272</v>
      </c>
      <c r="D74" s="79" t="s">
        <v>257</v>
      </c>
      <c r="E74" s="110" t="s">
        <v>271</v>
      </c>
      <c r="F74" s="247">
        <v>107400</v>
      </c>
      <c r="G74" s="247">
        <f t="shared" si="23"/>
        <v>107400</v>
      </c>
      <c r="H74" s="247"/>
      <c r="I74" s="247"/>
      <c r="J74" s="247"/>
      <c r="K74" s="247"/>
      <c r="L74" s="247">
        <f t="shared" si="24"/>
        <v>0</v>
      </c>
      <c r="M74" s="247"/>
      <c r="N74" s="247"/>
      <c r="O74" s="247"/>
      <c r="P74" s="247"/>
      <c r="Q74" s="247"/>
      <c r="R74" s="245">
        <f t="shared" si="2"/>
        <v>107400</v>
      </c>
    </row>
    <row r="75" spans="1:18" s="90" customFormat="1" ht="24.75" customHeight="1">
      <c r="A75" s="75"/>
      <c r="B75" s="69"/>
      <c r="C75" s="79" t="s">
        <v>273</v>
      </c>
      <c r="D75" s="79" t="s">
        <v>233</v>
      </c>
      <c r="E75" s="110" t="s">
        <v>274</v>
      </c>
      <c r="F75" s="247">
        <v>90000</v>
      </c>
      <c r="G75" s="247">
        <f t="shared" si="23"/>
        <v>90000</v>
      </c>
      <c r="H75" s="247"/>
      <c r="I75" s="247"/>
      <c r="J75" s="247"/>
      <c r="K75" s="247"/>
      <c r="L75" s="247">
        <f t="shared" si="24"/>
        <v>0</v>
      </c>
      <c r="M75" s="247"/>
      <c r="N75" s="247"/>
      <c r="O75" s="247"/>
      <c r="P75" s="247"/>
      <c r="Q75" s="247"/>
      <c r="R75" s="245">
        <f t="shared" si="2"/>
        <v>90000</v>
      </c>
    </row>
    <row r="76" spans="1:18" s="90" customFormat="1" ht="25.5" customHeight="1">
      <c r="A76" s="75"/>
      <c r="B76" s="69"/>
      <c r="C76" s="79" t="s">
        <v>275</v>
      </c>
      <c r="D76" s="79" t="s">
        <v>233</v>
      </c>
      <c r="E76" s="110" t="s">
        <v>276</v>
      </c>
      <c r="F76" s="247">
        <v>70000</v>
      </c>
      <c r="G76" s="247">
        <f t="shared" si="23"/>
        <v>70000</v>
      </c>
      <c r="H76" s="247"/>
      <c r="I76" s="247"/>
      <c r="J76" s="247"/>
      <c r="K76" s="247"/>
      <c r="L76" s="247">
        <f t="shared" si="24"/>
        <v>0</v>
      </c>
      <c r="M76" s="247"/>
      <c r="N76" s="247"/>
      <c r="O76" s="247"/>
      <c r="P76" s="247"/>
      <c r="Q76" s="247"/>
      <c r="R76" s="245">
        <f t="shared" si="2"/>
        <v>70000</v>
      </c>
    </row>
    <row r="77" spans="1:18" s="90" customFormat="1" ht="21.75" customHeight="1">
      <c r="A77" s="75"/>
      <c r="B77" s="69"/>
      <c r="C77" s="79" t="s">
        <v>277</v>
      </c>
      <c r="D77" s="79" t="s">
        <v>233</v>
      </c>
      <c r="E77" s="110" t="s">
        <v>278</v>
      </c>
      <c r="F77" s="247">
        <v>5650000</v>
      </c>
      <c r="G77" s="247">
        <f t="shared" si="23"/>
        <v>5650000</v>
      </c>
      <c r="H77" s="247"/>
      <c r="I77" s="247"/>
      <c r="J77" s="247"/>
      <c r="K77" s="247"/>
      <c r="L77" s="247">
        <f t="shared" si="24"/>
        <v>0</v>
      </c>
      <c r="M77" s="247"/>
      <c r="N77" s="247"/>
      <c r="O77" s="247"/>
      <c r="P77" s="247"/>
      <c r="Q77" s="247"/>
      <c r="R77" s="245">
        <f t="shared" si="2"/>
        <v>5650000</v>
      </c>
    </row>
    <row r="78" spans="1:18" s="90" customFormat="1" ht="30.75" customHeight="1">
      <c r="A78" s="75"/>
      <c r="B78" s="69"/>
      <c r="C78" s="79" t="s">
        <v>279</v>
      </c>
      <c r="D78" s="79" t="s">
        <v>233</v>
      </c>
      <c r="E78" s="110" t="s">
        <v>280</v>
      </c>
      <c r="F78" s="247">
        <v>550000</v>
      </c>
      <c r="G78" s="247">
        <f t="shared" si="23"/>
        <v>550000</v>
      </c>
      <c r="H78" s="247"/>
      <c r="I78" s="247"/>
      <c r="J78" s="247"/>
      <c r="K78" s="247"/>
      <c r="L78" s="247">
        <f t="shared" si="24"/>
        <v>0</v>
      </c>
      <c r="M78" s="247"/>
      <c r="N78" s="247"/>
      <c r="O78" s="247"/>
      <c r="P78" s="247"/>
      <c r="Q78" s="247"/>
      <c r="R78" s="245">
        <f aca="true" t="shared" si="25" ref="R78:R111">F78+K78</f>
        <v>550000</v>
      </c>
    </row>
    <row r="79" spans="1:18" s="90" customFormat="1" ht="14.25" customHeight="1">
      <c r="A79" s="75"/>
      <c r="B79" s="69"/>
      <c r="C79" s="79" t="s">
        <v>281</v>
      </c>
      <c r="D79" s="79"/>
      <c r="E79" s="110" t="s">
        <v>282</v>
      </c>
      <c r="F79" s="247">
        <v>1450000</v>
      </c>
      <c r="G79" s="247">
        <f t="shared" si="23"/>
        <v>1450000</v>
      </c>
      <c r="H79" s="247"/>
      <c r="I79" s="247"/>
      <c r="J79" s="247"/>
      <c r="K79" s="247"/>
      <c r="L79" s="247">
        <f t="shared" si="24"/>
        <v>0</v>
      </c>
      <c r="M79" s="247"/>
      <c r="N79" s="247"/>
      <c r="O79" s="247"/>
      <c r="P79" s="247"/>
      <c r="Q79" s="247"/>
      <c r="R79" s="245">
        <f t="shared" si="25"/>
        <v>1450000</v>
      </c>
    </row>
    <row r="80" spans="1:18" s="90" customFormat="1" ht="18" customHeight="1">
      <c r="A80" s="75"/>
      <c r="B80" s="69"/>
      <c r="C80" s="79" t="s">
        <v>283</v>
      </c>
      <c r="D80" s="79" t="s">
        <v>233</v>
      </c>
      <c r="E80" s="110" t="s">
        <v>284</v>
      </c>
      <c r="F80" s="247">
        <v>95000</v>
      </c>
      <c r="G80" s="247">
        <f t="shared" si="23"/>
        <v>95000</v>
      </c>
      <c r="H80" s="247"/>
      <c r="I80" s="247"/>
      <c r="J80" s="247"/>
      <c r="K80" s="247"/>
      <c r="L80" s="247">
        <f t="shared" si="24"/>
        <v>0</v>
      </c>
      <c r="M80" s="247"/>
      <c r="N80" s="247"/>
      <c r="O80" s="247"/>
      <c r="P80" s="247"/>
      <c r="Q80" s="247"/>
      <c r="R80" s="245">
        <f t="shared" si="25"/>
        <v>95000</v>
      </c>
    </row>
    <row r="81" spans="1:18" s="90" customFormat="1" ht="28.5" customHeight="1">
      <c r="A81" s="75"/>
      <c r="B81" s="69"/>
      <c r="C81" s="79" t="s">
        <v>285</v>
      </c>
      <c r="D81" s="79" t="s">
        <v>233</v>
      </c>
      <c r="E81" s="110" t="s">
        <v>286</v>
      </c>
      <c r="F81" s="247">
        <v>4050000</v>
      </c>
      <c r="G81" s="247">
        <f t="shared" si="23"/>
        <v>4050000</v>
      </c>
      <c r="H81" s="247"/>
      <c r="I81" s="247"/>
      <c r="J81" s="247"/>
      <c r="K81" s="247"/>
      <c r="L81" s="247">
        <f t="shared" si="24"/>
        <v>0</v>
      </c>
      <c r="M81" s="247"/>
      <c r="N81" s="247"/>
      <c r="O81" s="247"/>
      <c r="P81" s="247"/>
      <c r="Q81" s="247"/>
      <c r="R81" s="245">
        <f t="shared" si="25"/>
        <v>4050000</v>
      </c>
    </row>
    <row r="82" spans="1:18" s="90" customFormat="1" ht="36.75" customHeight="1">
      <c r="A82" s="75"/>
      <c r="B82" s="69"/>
      <c r="C82" s="79" t="s">
        <v>287</v>
      </c>
      <c r="D82" s="79" t="s">
        <v>130</v>
      </c>
      <c r="E82" s="110" t="s">
        <v>288</v>
      </c>
      <c r="F82" s="247">
        <v>3773100</v>
      </c>
      <c r="G82" s="247">
        <f t="shared" si="23"/>
        <v>3773100</v>
      </c>
      <c r="H82" s="247"/>
      <c r="I82" s="247"/>
      <c r="J82" s="247"/>
      <c r="K82" s="247"/>
      <c r="L82" s="247">
        <f t="shared" si="24"/>
        <v>0</v>
      </c>
      <c r="M82" s="247"/>
      <c r="N82" s="247"/>
      <c r="O82" s="247"/>
      <c r="P82" s="247"/>
      <c r="Q82" s="247"/>
      <c r="R82" s="245">
        <f t="shared" si="25"/>
        <v>3773100</v>
      </c>
    </row>
    <row r="83" spans="1:18" s="90" customFormat="1" ht="47.25" customHeight="1">
      <c r="A83" s="75"/>
      <c r="B83" s="69"/>
      <c r="C83" s="79" t="s">
        <v>289</v>
      </c>
      <c r="D83" s="79" t="s">
        <v>130</v>
      </c>
      <c r="E83" s="110" t="s">
        <v>290</v>
      </c>
      <c r="F83" s="247">
        <v>4030000</v>
      </c>
      <c r="G83" s="247">
        <f t="shared" si="23"/>
        <v>4030000</v>
      </c>
      <c r="H83" s="247"/>
      <c r="I83" s="247"/>
      <c r="J83" s="247"/>
      <c r="K83" s="247"/>
      <c r="L83" s="247">
        <f t="shared" si="24"/>
        <v>0</v>
      </c>
      <c r="M83" s="247"/>
      <c r="N83" s="247"/>
      <c r="O83" s="247"/>
      <c r="P83" s="247"/>
      <c r="Q83" s="247"/>
      <c r="R83" s="245">
        <f t="shared" si="25"/>
        <v>4030000</v>
      </c>
    </row>
    <row r="84" spans="1:18" s="90" customFormat="1" ht="30" customHeight="1">
      <c r="A84" s="75"/>
      <c r="B84" s="69"/>
      <c r="C84" s="79" t="s">
        <v>151</v>
      </c>
      <c r="D84" s="79" t="s">
        <v>232</v>
      </c>
      <c r="E84" s="110" t="s">
        <v>167</v>
      </c>
      <c r="F84" s="247">
        <v>18212</v>
      </c>
      <c r="G84" s="247">
        <f t="shared" si="23"/>
        <v>18212</v>
      </c>
      <c r="H84" s="247"/>
      <c r="I84" s="247"/>
      <c r="J84" s="247"/>
      <c r="K84" s="247"/>
      <c r="L84" s="247">
        <f t="shared" si="24"/>
        <v>0</v>
      </c>
      <c r="M84" s="247"/>
      <c r="N84" s="247"/>
      <c r="O84" s="247"/>
      <c r="P84" s="247"/>
      <c r="Q84" s="247"/>
      <c r="R84" s="245">
        <f t="shared" si="25"/>
        <v>18212</v>
      </c>
    </row>
    <row r="85" spans="1:18" s="90" customFormat="1" ht="27" customHeight="1">
      <c r="A85" s="75"/>
      <c r="B85" s="69"/>
      <c r="C85" s="79" t="s">
        <v>440</v>
      </c>
      <c r="D85" s="79"/>
      <c r="E85" s="250" t="s">
        <v>441</v>
      </c>
      <c r="F85" s="247">
        <v>460000</v>
      </c>
      <c r="G85" s="247">
        <f t="shared" si="23"/>
        <v>460000</v>
      </c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5">
        <f t="shared" si="25"/>
        <v>460000</v>
      </c>
    </row>
    <row r="86" spans="1:18" s="90" customFormat="1" ht="30" customHeight="1">
      <c r="A86" s="75"/>
      <c r="B86" s="69"/>
      <c r="C86" s="79" t="s">
        <v>291</v>
      </c>
      <c r="D86" s="79" t="s">
        <v>248</v>
      </c>
      <c r="E86" s="110" t="s">
        <v>292</v>
      </c>
      <c r="F86" s="247">
        <v>3700</v>
      </c>
      <c r="G86" s="247">
        <f t="shared" si="23"/>
        <v>3700</v>
      </c>
      <c r="H86" s="247"/>
      <c r="I86" s="247"/>
      <c r="J86" s="247"/>
      <c r="K86" s="247"/>
      <c r="L86" s="247">
        <f t="shared" si="24"/>
        <v>0</v>
      </c>
      <c r="M86" s="247"/>
      <c r="N86" s="247"/>
      <c r="O86" s="247"/>
      <c r="P86" s="247"/>
      <c r="Q86" s="247"/>
      <c r="R86" s="245">
        <f t="shared" si="25"/>
        <v>3700</v>
      </c>
    </row>
    <row r="87" spans="1:18" s="90" customFormat="1" ht="39.75" customHeight="1">
      <c r="A87" s="75"/>
      <c r="B87" s="69"/>
      <c r="C87" s="79" t="s">
        <v>293</v>
      </c>
      <c r="D87" s="79" t="s">
        <v>294</v>
      </c>
      <c r="E87" s="110" t="s">
        <v>295</v>
      </c>
      <c r="F87" s="247">
        <v>2821888</v>
      </c>
      <c r="G87" s="247">
        <f t="shared" si="23"/>
        <v>2821888</v>
      </c>
      <c r="H87" s="245">
        <v>2109980</v>
      </c>
      <c r="I87" s="247">
        <v>197900</v>
      </c>
      <c r="J87" s="247"/>
      <c r="K87" s="247">
        <v>295000</v>
      </c>
      <c r="L87" s="247">
        <f>K87-O87</f>
        <v>288000</v>
      </c>
      <c r="M87" s="247">
        <v>22000</v>
      </c>
      <c r="N87" s="247"/>
      <c r="O87" s="247">
        <v>7000</v>
      </c>
      <c r="P87" s="247"/>
      <c r="Q87" s="247"/>
      <c r="R87" s="245">
        <f t="shared" si="25"/>
        <v>3116888</v>
      </c>
    </row>
    <row r="88" spans="1:18" s="90" customFormat="1" ht="71.25" customHeight="1">
      <c r="A88" s="75"/>
      <c r="B88" s="69"/>
      <c r="C88" s="79" t="s">
        <v>296</v>
      </c>
      <c r="D88" s="79" t="s">
        <v>297</v>
      </c>
      <c r="E88" s="110" t="s">
        <v>298</v>
      </c>
      <c r="F88" s="247">
        <v>81000</v>
      </c>
      <c r="G88" s="247">
        <f t="shared" si="23"/>
        <v>81000</v>
      </c>
      <c r="H88" s="247"/>
      <c r="I88" s="247"/>
      <c r="J88" s="247"/>
      <c r="K88" s="247"/>
      <c r="L88" s="247">
        <f t="shared" si="24"/>
        <v>0</v>
      </c>
      <c r="M88" s="247"/>
      <c r="N88" s="247"/>
      <c r="O88" s="247"/>
      <c r="P88" s="247"/>
      <c r="Q88" s="247"/>
      <c r="R88" s="245">
        <f t="shared" si="25"/>
        <v>81000</v>
      </c>
    </row>
    <row r="89" spans="1:18" s="90" customFormat="1" ht="29.25" customHeight="1">
      <c r="A89" s="75"/>
      <c r="B89" s="69"/>
      <c r="C89" s="79" t="s">
        <v>165</v>
      </c>
      <c r="D89" s="79" t="s">
        <v>248</v>
      </c>
      <c r="E89" s="110" t="s">
        <v>166</v>
      </c>
      <c r="F89" s="247">
        <v>40000</v>
      </c>
      <c r="G89" s="247">
        <f t="shared" si="23"/>
        <v>40000</v>
      </c>
      <c r="H89" s="247"/>
      <c r="I89" s="247"/>
      <c r="J89" s="247"/>
      <c r="K89" s="247"/>
      <c r="L89" s="247">
        <f t="shared" si="24"/>
        <v>0</v>
      </c>
      <c r="M89" s="247"/>
      <c r="N89" s="247"/>
      <c r="O89" s="247"/>
      <c r="P89" s="247"/>
      <c r="Q89" s="247"/>
      <c r="R89" s="245">
        <f t="shared" si="25"/>
        <v>40000</v>
      </c>
    </row>
    <row r="90" spans="1:18" s="90" customFormat="1" ht="29.25" customHeight="1">
      <c r="A90" s="75"/>
      <c r="B90" s="69"/>
      <c r="C90" s="79" t="s">
        <v>299</v>
      </c>
      <c r="D90" s="79" t="s">
        <v>297</v>
      </c>
      <c r="E90" s="110" t="s">
        <v>300</v>
      </c>
      <c r="F90" s="247">
        <v>3004000</v>
      </c>
      <c r="G90" s="247">
        <f t="shared" si="23"/>
        <v>3004000</v>
      </c>
      <c r="H90" s="247"/>
      <c r="I90" s="247"/>
      <c r="J90" s="247"/>
      <c r="K90" s="247"/>
      <c r="L90" s="247">
        <f t="shared" si="24"/>
        <v>0</v>
      </c>
      <c r="M90" s="247"/>
      <c r="N90" s="247"/>
      <c r="O90" s="247"/>
      <c r="P90" s="247"/>
      <c r="Q90" s="247"/>
      <c r="R90" s="245">
        <f t="shared" si="25"/>
        <v>3004000</v>
      </c>
    </row>
    <row r="91" spans="1:18" s="108" customFormat="1" ht="36" customHeight="1" hidden="1">
      <c r="A91" s="94"/>
      <c r="B91" s="66"/>
      <c r="C91" s="78" t="s">
        <v>340</v>
      </c>
      <c r="D91" s="78"/>
      <c r="E91" s="121" t="s">
        <v>341</v>
      </c>
      <c r="F91" s="246">
        <f>F92+F93</f>
        <v>0</v>
      </c>
      <c r="G91" s="246">
        <f aca="true" t="shared" si="26" ref="G91:P91">G92+G93</f>
        <v>0</v>
      </c>
      <c r="H91" s="246">
        <f t="shared" si="26"/>
        <v>0</v>
      </c>
      <c r="I91" s="246">
        <f t="shared" si="26"/>
        <v>0</v>
      </c>
      <c r="J91" s="246">
        <f t="shared" si="26"/>
        <v>0</v>
      </c>
      <c r="K91" s="246">
        <f t="shared" si="26"/>
        <v>0</v>
      </c>
      <c r="L91" s="246">
        <f t="shared" si="26"/>
        <v>0</v>
      </c>
      <c r="M91" s="246">
        <f t="shared" si="26"/>
        <v>0</v>
      </c>
      <c r="N91" s="246">
        <f t="shared" si="26"/>
        <v>0</v>
      </c>
      <c r="O91" s="246">
        <f t="shared" si="26"/>
        <v>0</v>
      </c>
      <c r="P91" s="246">
        <f t="shared" si="26"/>
        <v>0</v>
      </c>
      <c r="Q91" s="246"/>
      <c r="R91" s="244">
        <f t="shared" si="25"/>
        <v>0</v>
      </c>
    </row>
    <row r="92" spans="1:18" s="90" customFormat="1" ht="37.5" customHeight="1" hidden="1">
      <c r="A92" s="75"/>
      <c r="B92" s="69"/>
      <c r="C92" s="79" t="s">
        <v>301</v>
      </c>
      <c r="D92" s="79" t="s">
        <v>257</v>
      </c>
      <c r="E92" s="110" t="s">
        <v>302</v>
      </c>
      <c r="F92" s="247"/>
      <c r="G92" s="247"/>
      <c r="H92" s="247"/>
      <c r="I92" s="247"/>
      <c r="J92" s="247"/>
      <c r="K92" s="247"/>
      <c r="L92" s="247">
        <f>K92-O92</f>
        <v>0</v>
      </c>
      <c r="M92" s="247"/>
      <c r="N92" s="247"/>
      <c r="O92" s="247"/>
      <c r="P92" s="247"/>
      <c r="Q92" s="247"/>
      <c r="R92" s="245">
        <f t="shared" si="25"/>
        <v>0</v>
      </c>
    </row>
    <row r="93" spans="1:18" s="90" customFormat="1" ht="36" customHeight="1" hidden="1">
      <c r="A93" s="75"/>
      <c r="B93" s="69"/>
      <c r="C93" s="79" t="s">
        <v>303</v>
      </c>
      <c r="D93" s="79" t="s">
        <v>257</v>
      </c>
      <c r="E93" s="110" t="s">
        <v>304</v>
      </c>
      <c r="F93" s="247"/>
      <c r="G93" s="247"/>
      <c r="H93" s="247"/>
      <c r="I93" s="247"/>
      <c r="J93" s="247"/>
      <c r="K93" s="247"/>
      <c r="L93" s="247">
        <f>K93-O93</f>
        <v>0</v>
      </c>
      <c r="M93" s="247"/>
      <c r="N93" s="247"/>
      <c r="O93" s="247"/>
      <c r="P93" s="247"/>
      <c r="Q93" s="247"/>
      <c r="R93" s="245">
        <f t="shared" si="25"/>
        <v>0</v>
      </c>
    </row>
    <row r="94" spans="1:18" s="90" customFormat="1" ht="28.5" customHeight="1">
      <c r="A94" s="75"/>
      <c r="B94" s="102">
        <v>24</v>
      </c>
      <c r="C94" s="100"/>
      <c r="D94" s="100"/>
      <c r="E94" s="96" t="s">
        <v>558</v>
      </c>
      <c r="F94" s="248">
        <f>F95</f>
        <v>2414439</v>
      </c>
      <c r="G94" s="248">
        <f aca="true" t="shared" si="27" ref="G94:Q94">G95</f>
        <v>2414439</v>
      </c>
      <c r="H94" s="248">
        <f t="shared" si="27"/>
        <v>1548210</v>
      </c>
      <c r="I94" s="248">
        <f t="shared" si="27"/>
        <v>480610</v>
      </c>
      <c r="J94" s="248">
        <f t="shared" si="27"/>
        <v>0</v>
      </c>
      <c r="K94" s="248">
        <f t="shared" si="27"/>
        <v>193900</v>
      </c>
      <c r="L94" s="248">
        <f t="shared" si="27"/>
        <v>115900</v>
      </c>
      <c r="M94" s="248">
        <f t="shared" si="27"/>
        <v>13900</v>
      </c>
      <c r="N94" s="248">
        <f t="shared" si="27"/>
        <v>0</v>
      </c>
      <c r="O94" s="248">
        <f t="shared" si="27"/>
        <v>78000</v>
      </c>
      <c r="P94" s="248">
        <f t="shared" si="27"/>
        <v>30000</v>
      </c>
      <c r="Q94" s="248">
        <f t="shared" si="27"/>
        <v>30000</v>
      </c>
      <c r="R94" s="243">
        <f t="shared" si="25"/>
        <v>2608339</v>
      </c>
    </row>
    <row r="95" spans="1:18" s="120" customFormat="1" ht="14.25" customHeight="1">
      <c r="A95" s="119"/>
      <c r="B95" s="118"/>
      <c r="C95" s="114" t="s">
        <v>342</v>
      </c>
      <c r="D95" s="114"/>
      <c r="E95" s="115" t="s">
        <v>343</v>
      </c>
      <c r="F95" s="244">
        <f>F96+F97+F98</f>
        <v>2414439</v>
      </c>
      <c r="G95" s="244">
        <f aca="true" t="shared" si="28" ref="G95:Q95">G96+G97+G98</f>
        <v>2414439</v>
      </c>
      <c r="H95" s="244">
        <f t="shared" si="28"/>
        <v>1548210</v>
      </c>
      <c r="I95" s="244">
        <f t="shared" si="28"/>
        <v>480610</v>
      </c>
      <c r="J95" s="244">
        <f t="shared" si="28"/>
        <v>0</v>
      </c>
      <c r="K95" s="244">
        <f t="shared" si="28"/>
        <v>193900</v>
      </c>
      <c r="L95" s="244">
        <f t="shared" si="28"/>
        <v>115900</v>
      </c>
      <c r="M95" s="244">
        <f t="shared" si="28"/>
        <v>13900</v>
      </c>
      <c r="N95" s="244">
        <f t="shared" si="28"/>
        <v>0</v>
      </c>
      <c r="O95" s="244">
        <f t="shared" si="28"/>
        <v>78000</v>
      </c>
      <c r="P95" s="244">
        <f t="shared" si="28"/>
        <v>30000</v>
      </c>
      <c r="Q95" s="244">
        <f t="shared" si="28"/>
        <v>30000</v>
      </c>
      <c r="R95" s="244">
        <f t="shared" si="25"/>
        <v>2608339</v>
      </c>
    </row>
    <row r="96" spans="1:18" s="90" customFormat="1" ht="15.75" customHeight="1">
      <c r="A96" s="75"/>
      <c r="B96" s="69"/>
      <c r="C96" s="79" t="s">
        <v>305</v>
      </c>
      <c r="D96" s="79" t="s">
        <v>306</v>
      </c>
      <c r="E96" s="110" t="s">
        <v>307</v>
      </c>
      <c r="F96" s="247">
        <v>1307397</v>
      </c>
      <c r="G96" s="247">
        <f>F96-J96</f>
        <v>1307397</v>
      </c>
      <c r="H96" s="247">
        <v>961960</v>
      </c>
      <c r="I96" s="247">
        <v>114520</v>
      </c>
      <c r="J96" s="247"/>
      <c r="K96" s="247">
        <v>35000</v>
      </c>
      <c r="L96" s="247">
        <f>K96-O96</f>
        <v>5000</v>
      </c>
      <c r="M96" s="247"/>
      <c r="N96" s="247"/>
      <c r="O96" s="247">
        <v>30000</v>
      </c>
      <c r="P96" s="247">
        <v>30000</v>
      </c>
      <c r="Q96" s="247">
        <v>30000</v>
      </c>
      <c r="R96" s="245">
        <f t="shared" si="25"/>
        <v>1342397</v>
      </c>
    </row>
    <row r="97" spans="1:18" s="90" customFormat="1" ht="29.25" customHeight="1">
      <c r="A97" s="75"/>
      <c r="B97" s="69"/>
      <c r="C97" s="79" t="s">
        <v>308</v>
      </c>
      <c r="D97" s="79" t="s">
        <v>309</v>
      </c>
      <c r="E97" s="110" t="s">
        <v>310</v>
      </c>
      <c r="F97" s="247">
        <v>869962</v>
      </c>
      <c r="G97" s="247">
        <f>F97-J97</f>
        <v>869962</v>
      </c>
      <c r="H97" s="247">
        <v>405695</v>
      </c>
      <c r="I97" s="247">
        <v>366090</v>
      </c>
      <c r="J97" s="247"/>
      <c r="K97" s="247">
        <v>158900</v>
      </c>
      <c r="L97" s="247">
        <f>K97-O97</f>
        <v>110900</v>
      </c>
      <c r="M97" s="247">
        <v>13900</v>
      </c>
      <c r="N97" s="247"/>
      <c r="O97" s="247">
        <v>48000</v>
      </c>
      <c r="P97" s="247"/>
      <c r="Q97" s="247"/>
      <c r="R97" s="245">
        <f t="shared" si="25"/>
        <v>1028862</v>
      </c>
    </row>
    <row r="98" spans="1:18" s="90" customFormat="1" ht="19.5" customHeight="1">
      <c r="A98" s="75"/>
      <c r="B98" s="69"/>
      <c r="C98" s="79" t="s">
        <v>311</v>
      </c>
      <c r="D98" s="79" t="s">
        <v>312</v>
      </c>
      <c r="E98" s="110" t="s">
        <v>313</v>
      </c>
      <c r="F98" s="247">
        <v>237080</v>
      </c>
      <c r="G98" s="247">
        <f>F98-J98</f>
        <v>237080</v>
      </c>
      <c r="H98" s="247">
        <v>180555</v>
      </c>
      <c r="I98" s="247"/>
      <c r="J98" s="247"/>
      <c r="K98" s="247"/>
      <c r="L98" s="247">
        <f>K98-O98</f>
        <v>0</v>
      </c>
      <c r="M98" s="247"/>
      <c r="N98" s="247"/>
      <c r="O98" s="247"/>
      <c r="P98" s="247"/>
      <c r="Q98" s="247"/>
      <c r="R98" s="245">
        <f t="shared" si="25"/>
        <v>237080</v>
      </c>
    </row>
    <row r="99" spans="1:18" s="90" customFormat="1" ht="63" customHeight="1" hidden="1">
      <c r="A99" s="75"/>
      <c r="B99" s="102">
        <v>53</v>
      </c>
      <c r="C99" s="100"/>
      <c r="D99" s="100"/>
      <c r="E99" s="111" t="s">
        <v>315</v>
      </c>
      <c r="F99" s="243">
        <f>F100</f>
        <v>0</v>
      </c>
      <c r="G99" s="243">
        <f aca="true" t="shared" si="29" ref="G99:Q99">G100</f>
        <v>0</v>
      </c>
      <c r="H99" s="248">
        <f t="shared" si="29"/>
        <v>0</v>
      </c>
      <c r="I99" s="248">
        <f t="shared" si="29"/>
        <v>0</v>
      </c>
      <c r="J99" s="248">
        <f t="shared" si="29"/>
        <v>0</v>
      </c>
      <c r="K99" s="248">
        <f t="shared" si="29"/>
        <v>0</v>
      </c>
      <c r="L99" s="248">
        <f t="shared" si="29"/>
        <v>0</v>
      </c>
      <c r="M99" s="248">
        <f t="shared" si="29"/>
        <v>0</v>
      </c>
      <c r="N99" s="248">
        <f t="shared" si="29"/>
        <v>0</v>
      </c>
      <c r="O99" s="248">
        <f t="shared" si="29"/>
        <v>0</v>
      </c>
      <c r="P99" s="248">
        <f t="shared" si="29"/>
        <v>0</v>
      </c>
      <c r="Q99" s="248">
        <f t="shared" si="29"/>
        <v>0</v>
      </c>
      <c r="R99" s="243">
        <f t="shared" si="25"/>
        <v>0</v>
      </c>
    </row>
    <row r="100" spans="1:18" s="120" customFormat="1" ht="18.75" customHeight="1" hidden="1">
      <c r="A100" s="119"/>
      <c r="B100" s="118"/>
      <c r="C100" s="114" t="s">
        <v>344</v>
      </c>
      <c r="D100" s="114"/>
      <c r="E100" s="122" t="s">
        <v>345</v>
      </c>
      <c r="F100" s="244">
        <f>F101</f>
        <v>0</v>
      </c>
      <c r="G100" s="244">
        <f aca="true" t="shared" si="30" ref="G100:Q100">G101</f>
        <v>0</v>
      </c>
      <c r="H100" s="244">
        <f t="shared" si="30"/>
        <v>0</v>
      </c>
      <c r="I100" s="244">
        <f t="shared" si="30"/>
        <v>0</v>
      </c>
      <c r="J100" s="244">
        <f t="shared" si="30"/>
        <v>0</v>
      </c>
      <c r="K100" s="244">
        <f t="shared" si="30"/>
        <v>0</v>
      </c>
      <c r="L100" s="244">
        <f t="shared" si="30"/>
        <v>0</v>
      </c>
      <c r="M100" s="244">
        <f t="shared" si="30"/>
        <v>0</v>
      </c>
      <c r="N100" s="244">
        <f t="shared" si="30"/>
        <v>0</v>
      </c>
      <c r="O100" s="244">
        <f t="shared" si="30"/>
        <v>0</v>
      </c>
      <c r="P100" s="244">
        <f t="shared" si="30"/>
        <v>0</v>
      </c>
      <c r="Q100" s="244">
        <f t="shared" si="30"/>
        <v>0</v>
      </c>
      <c r="R100" s="244">
        <f t="shared" si="25"/>
        <v>0</v>
      </c>
    </row>
    <row r="101" spans="1:18" s="90" customFormat="1" ht="38.25" customHeight="1" hidden="1">
      <c r="A101" s="75"/>
      <c r="B101" s="69"/>
      <c r="C101" s="79" t="s">
        <v>169</v>
      </c>
      <c r="D101" s="79" t="s">
        <v>314</v>
      </c>
      <c r="E101" s="112" t="s">
        <v>170</v>
      </c>
      <c r="F101" s="247"/>
      <c r="G101" s="247">
        <f>F101-J101</f>
        <v>0</v>
      </c>
      <c r="H101" s="247"/>
      <c r="I101" s="247"/>
      <c r="J101" s="247"/>
      <c r="K101" s="247"/>
      <c r="L101" s="247">
        <f>K101-O101</f>
        <v>0</v>
      </c>
      <c r="M101" s="247">
        <f>L101-O101</f>
        <v>0</v>
      </c>
      <c r="N101" s="247"/>
      <c r="O101" s="247"/>
      <c r="P101" s="247"/>
      <c r="Q101" s="247"/>
      <c r="R101" s="245">
        <f t="shared" si="25"/>
        <v>0</v>
      </c>
    </row>
    <row r="102" spans="1:18" s="90" customFormat="1" ht="32.25" customHeight="1">
      <c r="A102" s="75"/>
      <c r="B102" s="99">
        <v>76</v>
      </c>
      <c r="C102" s="100"/>
      <c r="D102" s="100"/>
      <c r="E102" s="111" t="s">
        <v>316</v>
      </c>
      <c r="F102" s="248">
        <f>F103+F104+F105+F106+F107+F108+F109+F110</f>
        <v>1631255</v>
      </c>
      <c r="G102" s="248">
        <f aca="true" t="shared" si="31" ref="G102:Q102">G103+G104+G105+G106+G107+G108+G109+G110</f>
        <v>1581255</v>
      </c>
      <c r="H102" s="248">
        <f t="shared" si="31"/>
        <v>0</v>
      </c>
      <c r="I102" s="248">
        <f t="shared" si="31"/>
        <v>0</v>
      </c>
      <c r="J102" s="248">
        <f t="shared" si="31"/>
        <v>0</v>
      </c>
      <c r="K102" s="248">
        <f t="shared" si="31"/>
        <v>0</v>
      </c>
      <c r="L102" s="248">
        <f t="shared" si="31"/>
        <v>0</v>
      </c>
      <c r="M102" s="248">
        <f t="shared" si="31"/>
        <v>0</v>
      </c>
      <c r="N102" s="248">
        <f t="shared" si="31"/>
        <v>0</v>
      </c>
      <c r="O102" s="248">
        <f t="shared" si="31"/>
        <v>0</v>
      </c>
      <c r="P102" s="248">
        <f t="shared" si="31"/>
        <v>0</v>
      </c>
      <c r="Q102" s="248">
        <f t="shared" si="31"/>
        <v>0</v>
      </c>
      <c r="R102" s="243">
        <f t="shared" si="25"/>
        <v>1631255</v>
      </c>
    </row>
    <row r="103" spans="1:18" s="90" customFormat="1" ht="18.75" customHeight="1">
      <c r="A103" s="75"/>
      <c r="B103" s="69"/>
      <c r="C103" s="79" t="s">
        <v>317</v>
      </c>
      <c r="D103" s="79" t="s">
        <v>226</v>
      </c>
      <c r="E103" s="113" t="s">
        <v>318</v>
      </c>
      <c r="F103" s="247">
        <v>50000</v>
      </c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5">
        <f t="shared" si="25"/>
        <v>50000</v>
      </c>
    </row>
    <row r="104" spans="1:18" s="90" customFormat="1" ht="50.25" customHeight="1" hidden="1">
      <c r="A104" s="75"/>
      <c r="B104" s="69"/>
      <c r="C104" s="79" t="s">
        <v>319</v>
      </c>
      <c r="D104" s="79" t="s">
        <v>320</v>
      </c>
      <c r="E104" s="112" t="s">
        <v>321</v>
      </c>
      <c r="F104" s="247"/>
      <c r="G104" s="247">
        <f>F104-J104</f>
        <v>0</v>
      </c>
      <c r="H104" s="247"/>
      <c r="I104" s="247"/>
      <c r="J104" s="247"/>
      <c r="K104" s="247"/>
      <c r="L104" s="247">
        <f>K104-O104</f>
        <v>0</v>
      </c>
      <c r="M104" s="247"/>
      <c r="N104" s="247"/>
      <c r="O104" s="247"/>
      <c r="P104" s="247"/>
      <c r="Q104" s="247"/>
      <c r="R104" s="245">
        <f t="shared" si="25"/>
        <v>0</v>
      </c>
    </row>
    <row r="105" spans="1:18" s="90" customFormat="1" ht="36" customHeight="1" hidden="1">
      <c r="A105" s="75"/>
      <c r="B105" s="69"/>
      <c r="C105" s="79" t="s">
        <v>322</v>
      </c>
      <c r="D105" s="79" t="s">
        <v>320</v>
      </c>
      <c r="E105" s="112" t="s">
        <v>323</v>
      </c>
      <c r="F105" s="247"/>
      <c r="G105" s="247">
        <f aca="true" t="shared" si="32" ref="G105:G110">F105-J105</f>
        <v>0</v>
      </c>
      <c r="H105" s="247"/>
      <c r="I105" s="247"/>
      <c r="J105" s="247"/>
      <c r="K105" s="247"/>
      <c r="L105" s="247">
        <f aca="true" t="shared" si="33" ref="L105:L110">K105-O105</f>
        <v>0</v>
      </c>
      <c r="M105" s="247"/>
      <c r="N105" s="247"/>
      <c r="O105" s="247"/>
      <c r="P105" s="247"/>
      <c r="Q105" s="247"/>
      <c r="R105" s="245">
        <f t="shared" si="25"/>
        <v>0</v>
      </c>
    </row>
    <row r="106" spans="1:18" s="90" customFormat="1" ht="15" customHeight="1">
      <c r="A106" s="75"/>
      <c r="B106" s="69"/>
      <c r="C106" s="79" t="s">
        <v>324</v>
      </c>
      <c r="D106" s="79" t="s">
        <v>320</v>
      </c>
      <c r="E106" s="113" t="s">
        <v>325</v>
      </c>
      <c r="F106" s="247">
        <v>1581255</v>
      </c>
      <c r="G106" s="247">
        <f t="shared" si="32"/>
        <v>1581255</v>
      </c>
      <c r="H106" s="247"/>
      <c r="I106" s="247"/>
      <c r="J106" s="247"/>
      <c r="K106" s="247"/>
      <c r="L106" s="247">
        <f t="shared" si="33"/>
        <v>0</v>
      </c>
      <c r="M106" s="247"/>
      <c r="N106" s="247"/>
      <c r="O106" s="247"/>
      <c r="P106" s="247"/>
      <c r="Q106" s="247"/>
      <c r="R106" s="245">
        <f t="shared" si="25"/>
        <v>1581255</v>
      </c>
    </row>
    <row r="107" spans="1:18" s="90" customFormat="1" ht="48.75" customHeight="1" hidden="1">
      <c r="A107" s="75"/>
      <c r="B107" s="69"/>
      <c r="C107" s="79" t="s">
        <v>326</v>
      </c>
      <c r="D107" s="79" t="s">
        <v>320</v>
      </c>
      <c r="E107" s="112" t="s">
        <v>327</v>
      </c>
      <c r="F107" s="247"/>
      <c r="G107" s="247">
        <f t="shared" si="32"/>
        <v>0</v>
      </c>
      <c r="H107" s="247"/>
      <c r="I107" s="247"/>
      <c r="J107" s="247"/>
      <c r="K107" s="247"/>
      <c r="L107" s="247">
        <f t="shared" si="33"/>
        <v>0</v>
      </c>
      <c r="M107" s="247"/>
      <c r="N107" s="247"/>
      <c r="O107" s="247"/>
      <c r="P107" s="247"/>
      <c r="Q107" s="247"/>
      <c r="R107" s="244">
        <f t="shared" si="25"/>
        <v>0</v>
      </c>
    </row>
    <row r="108" spans="1:18" s="90" customFormat="1" ht="69.75" customHeight="1" hidden="1">
      <c r="A108" s="75"/>
      <c r="B108" s="69"/>
      <c r="C108" s="79" t="s">
        <v>328</v>
      </c>
      <c r="D108" s="79" t="s">
        <v>320</v>
      </c>
      <c r="E108" s="112" t="s">
        <v>329</v>
      </c>
      <c r="F108" s="247"/>
      <c r="G108" s="247">
        <f t="shared" si="32"/>
        <v>0</v>
      </c>
      <c r="H108" s="247"/>
      <c r="I108" s="247"/>
      <c r="J108" s="247"/>
      <c r="K108" s="247"/>
      <c r="L108" s="247">
        <f t="shared" si="33"/>
        <v>0</v>
      </c>
      <c r="M108" s="247"/>
      <c r="N108" s="247"/>
      <c r="O108" s="247"/>
      <c r="P108" s="247"/>
      <c r="Q108" s="247"/>
      <c r="R108" s="244">
        <f t="shared" si="25"/>
        <v>0</v>
      </c>
    </row>
    <row r="109" spans="1:18" s="90" customFormat="1" ht="48" customHeight="1" hidden="1">
      <c r="A109" s="75"/>
      <c r="B109" s="69"/>
      <c r="C109" s="79" t="s">
        <v>330</v>
      </c>
      <c r="D109" s="79" t="s">
        <v>320</v>
      </c>
      <c r="E109" s="112" t="s">
        <v>331</v>
      </c>
      <c r="F109" s="247"/>
      <c r="G109" s="247">
        <f t="shared" si="32"/>
        <v>0</v>
      </c>
      <c r="H109" s="247"/>
      <c r="I109" s="247"/>
      <c r="J109" s="247"/>
      <c r="K109" s="247"/>
      <c r="L109" s="247">
        <f t="shared" si="33"/>
        <v>0</v>
      </c>
      <c r="M109" s="247"/>
      <c r="N109" s="247"/>
      <c r="O109" s="247"/>
      <c r="P109" s="247"/>
      <c r="Q109" s="247"/>
      <c r="R109" s="244">
        <f t="shared" si="25"/>
        <v>0</v>
      </c>
    </row>
    <row r="110" spans="1:18" s="90" customFormat="1" ht="18.75" customHeight="1" hidden="1">
      <c r="A110" s="75"/>
      <c r="B110" s="69"/>
      <c r="C110" s="79" t="s">
        <v>332</v>
      </c>
      <c r="D110" s="79" t="s">
        <v>320</v>
      </c>
      <c r="E110" s="113" t="s">
        <v>333</v>
      </c>
      <c r="F110" s="247"/>
      <c r="G110" s="247">
        <f t="shared" si="32"/>
        <v>0</v>
      </c>
      <c r="H110" s="247"/>
      <c r="I110" s="247"/>
      <c r="J110" s="247"/>
      <c r="K110" s="247"/>
      <c r="L110" s="247">
        <f t="shared" si="33"/>
        <v>0</v>
      </c>
      <c r="M110" s="247"/>
      <c r="N110" s="247"/>
      <c r="O110" s="247"/>
      <c r="P110" s="247"/>
      <c r="Q110" s="247"/>
      <c r="R110" s="244">
        <f t="shared" si="25"/>
        <v>0</v>
      </c>
    </row>
    <row r="111" spans="1:18" s="124" customFormat="1" ht="33.75" customHeight="1">
      <c r="A111" s="123"/>
      <c r="B111" s="66"/>
      <c r="C111" s="251"/>
      <c r="D111" s="252"/>
      <c r="E111" s="253" t="s">
        <v>122</v>
      </c>
      <c r="F111" s="254">
        <f aca="true" t="shared" si="34" ref="F111:Q111">F10+F15+F42+F57+F94+F99+F102</f>
        <v>72452200</v>
      </c>
      <c r="G111" s="254">
        <f t="shared" si="34"/>
        <v>72402200</v>
      </c>
      <c r="H111" s="254">
        <f t="shared" si="34"/>
        <v>26151681</v>
      </c>
      <c r="I111" s="254">
        <f t="shared" si="34"/>
        <v>5268210</v>
      </c>
      <c r="J111" s="254">
        <f t="shared" si="34"/>
        <v>0</v>
      </c>
      <c r="K111" s="254">
        <f t="shared" si="34"/>
        <v>1647400</v>
      </c>
      <c r="L111" s="254">
        <f t="shared" si="34"/>
        <v>1232400</v>
      </c>
      <c r="M111" s="254">
        <f t="shared" si="34"/>
        <v>35900</v>
      </c>
      <c r="N111" s="254">
        <f t="shared" si="34"/>
        <v>0</v>
      </c>
      <c r="O111" s="254">
        <f t="shared" si="34"/>
        <v>415000</v>
      </c>
      <c r="P111" s="254">
        <f t="shared" si="34"/>
        <v>50000</v>
      </c>
      <c r="Q111" s="254">
        <f t="shared" si="34"/>
        <v>50000</v>
      </c>
      <c r="R111" s="255">
        <f t="shared" si="25"/>
        <v>74099600</v>
      </c>
    </row>
    <row r="113" spans="2:18" ht="23.25" customHeight="1">
      <c r="B113" s="405"/>
      <c r="C113" s="405"/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405"/>
      <c r="Q113" s="405"/>
      <c r="R113" s="405"/>
    </row>
    <row r="114" spans="2:18" ht="18.75" customHeight="1">
      <c r="B114" s="405"/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</row>
    <row r="116" spans="2:3" ht="12.75">
      <c r="B116" s="93" t="s">
        <v>140</v>
      </c>
      <c r="C116" s="94"/>
    </row>
  </sheetData>
  <sheetProtection/>
  <mergeCells count="26">
    <mergeCell ref="M2:R2"/>
    <mergeCell ref="B5:B8"/>
    <mergeCell ref="B3:R3"/>
    <mergeCell ref="H6:I6"/>
    <mergeCell ref="R5:R8"/>
    <mergeCell ref="M7:M8"/>
    <mergeCell ref="D5:D8"/>
    <mergeCell ref="E5:E8"/>
    <mergeCell ref="F6:F8"/>
    <mergeCell ref="L6:L8"/>
    <mergeCell ref="B113:R113"/>
    <mergeCell ref="B114:R114"/>
    <mergeCell ref="N7:N8"/>
    <mergeCell ref="O6:O8"/>
    <mergeCell ref="P7:P8"/>
    <mergeCell ref="G6:G8"/>
    <mergeCell ref="H7:H8"/>
    <mergeCell ref="I7:I8"/>
    <mergeCell ref="C5:C8"/>
    <mergeCell ref="K6:K8"/>
    <mergeCell ref="M6:N6"/>
    <mergeCell ref="F5:J5"/>
    <mergeCell ref="J6:J8"/>
    <mergeCell ref="K5:Q5"/>
    <mergeCell ref="Q7:Q8"/>
    <mergeCell ref="P6:Q6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showZeros="0" zoomScale="80" zoomScaleNormal="80" zoomScalePageLayoutView="0" workbookViewId="0" topLeftCell="A1">
      <pane xSplit="3" ySplit="8" topLeftCell="J7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49" sqref="D49"/>
    </sheetView>
  </sheetViews>
  <sheetFormatPr defaultColWidth="10.83203125" defaultRowHeight="12.75"/>
  <cols>
    <col min="1" max="1" width="11.33203125" style="90" customWidth="1"/>
    <col min="2" max="2" width="12.66015625" style="90" hidden="1" customWidth="1"/>
    <col min="3" max="3" width="80.33203125" style="90" customWidth="1"/>
    <col min="4" max="4" width="22.5" style="90" customWidth="1"/>
    <col min="5" max="5" width="17.66015625" style="90" customWidth="1"/>
    <col min="6" max="6" width="18.66015625" style="90" customWidth="1"/>
    <col min="7" max="8" width="17.16015625" style="90" customWidth="1"/>
    <col min="9" max="9" width="18.66015625" style="90" customWidth="1"/>
    <col min="10" max="10" width="18.33203125" style="90" customWidth="1"/>
    <col min="11" max="11" width="14.83203125" style="90" customWidth="1"/>
    <col min="12" max="12" width="16.33203125" style="90" customWidth="1"/>
    <col min="13" max="13" width="16.83203125" style="90" customWidth="1"/>
    <col min="14" max="14" width="16.66015625" style="90" customWidth="1"/>
    <col min="15" max="15" width="22.66015625" style="90" customWidth="1"/>
    <col min="16" max="16" width="20.66015625" style="90" customWidth="1"/>
    <col min="17" max="17" width="20" style="162" customWidth="1"/>
    <col min="18" max="16384" width="10.83203125" style="90" customWidth="1"/>
  </cols>
  <sheetData>
    <row r="1" spans="9:16" ht="56.25" customHeight="1">
      <c r="I1" s="160"/>
      <c r="K1" s="161"/>
      <c r="L1" s="161"/>
      <c r="M1" s="161"/>
      <c r="N1" s="428" t="s">
        <v>557</v>
      </c>
      <c r="O1" s="428"/>
      <c r="P1" s="428"/>
    </row>
    <row r="2" spans="11:16" ht="5.25" customHeight="1">
      <c r="K2" s="163"/>
      <c r="L2" s="163"/>
      <c r="M2" s="163"/>
      <c r="N2" s="163"/>
      <c r="O2" s="163"/>
      <c r="P2" s="163"/>
    </row>
    <row r="3" spans="1:16" ht="42" customHeight="1">
      <c r="A3" s="432" t="s">
        <v>500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164"/>
    </row>
    <row r="4" ht="15" customHeight="1">
      <c r="P4" s="165" t="s">
        <v>378</v>
      </c>
    </row>
    <row r="5" spans="1:17" s="168" customFormat="1" ht="18" customHeight="1">
      <c r="A5" s="413" t="s">
        <v>379</v>
      </c>
      <c r="B5" s="413" t="s">
        <v>80</v>
      </c>
      <c r="C5" s="418" t="s">
        <v>380</v>
      </c>
      <c r="D5" s="421" t="s">
        <v>91</v>
      </c>
      <c r="E5" s="422"/>
      <c r="F5" s="422"/>
      <c r="G5" s="422"/>
      <c r="H5" s="423"/>
      <c r="I5" s="421" t="s">
        <v>381</v>
      </c>
      <c r="J5" s="422"/>
      <c r="K5" s="422"/>
      <c r="L5" s="422"/>
      <c r="M5" s="422"/>
      <c r="N5" s="422"/>
      <c r="O5" s="423"/>
      <c r="P5" s="429" t="s">
        <v>94</v>
      </c>
      <c r="Q5" s="167"/>
    </row>
    <row r="6" spans="1:17" s="168" customFormat="1" ht="16.5" customHeight="1">
      <c r="A6" s="414"/>
      <c r="B6" s="416"/>
      <c r="C6" s="419"/>
      <c r="D6" s="424" t="s">
        <v>94</v>
      </c>
      <c r="E6" s="424" t="s">
        <v>95</v>
      </c>
      <c r="F6" s="426" t="s">
        <v>96</v>
      </c>
      <c r="G6" s="427"/>
      <c r="H6" s="429" t="s">
        <v>97</v>
      </c>
      <c r="I6" s="424" t="s">
        <v>94</v>
      </c>
      <c r="J6" s="424" t="s">
        <v>95</v>
      </c>
      <c r="K6" s="426" t="s">
        <v>96</v>
      </c>
      <c r="L6" s="427"/>
      <c r="M6" s="429" t="s">
        <v>97</v>
      </c>
      <c r="N6" s="426" t="s">
        <v>96</v>
      </c>
      <c r="O6" s="427"/>
      <c r="P6" s="430"/>
      <c r="Q6" s="167"/>
    </row>
    <row r="7" spans="1:17" s="168" customFormat="1" ht="101.25" customHeight="1">
      <c r="A7" s="415"/>
      <c r="B7" s="417"/>
      <c r="C7" s="420"/>
      <c r="D7" s="425"/>
      <c r="E7" s="425"/>
      <c r="F7" s="166" t="s">
        <v>98</v>
      </c>
      <c r="G7" s="166" t="s">
        <v>99</v>
      </c>
      <c r="H7" s="431"/>
      <c r="I7" s="425"/>
      <c r="J7" s="425"/>
      <c r="K7" s="166" t="s">
        <v>98</v>
      </c>
      <c r="L7" s="166" t="s">
        <v>99</v>
      </c>
      <c r="M7" s="431"/>
      <c r="N7" s="169" t="s">
        <v>121</v>
      </c>
      <c r="O7" s="170" t="s">
        <v>382</v>
      </c>
      <c r="P7" s="431"/>
      <c r="Q7" s="167"/>
    </row>
    <row r="8" spans="1:17" s="31" customFormat="1" ht="12">
      <c r="A8" s="187">
        <v>1</v>
      </c>
      <c r="B8" s="187">
        <v>2</v>
      </c>
      <c r="C8" s="187">
        <v>3</v>
      </c>
      <c r="D8" s="187">
        <v>4</v>
      </c>
      <c r="E8" s="187">
        <v>5</v>
      </c>
      <c r="F8" s="187">
        <v>6</v>
      </c>
      <c r="G8" s="187">
        <v>7</v>
      </c>
      <c r="H8" s="187">
        <v>8</v>
      </c>
      <c r="I8" s="187">
        <v>9</v>
      </c>
      <c r="J8" s="187">
        <v>10</v>
      </c>
      <c r="K8" s="187">
        <v>11</v>
      </c>
      <c r="L8" s="187">
        <v>12</v>
      </c>
      <c r="M8" s="187">
        <v>13</v>
      </c>
      <c r="N8" s="187">
        <v>14</v>
      </c>
      <c r="O8" s="187">
        <v>15</v>
      </c>
      <c r="P8" s="187">
        <v>16</v>
      </c>
      <c r="Q8" s="188"/>
    </row>
    <row r="9" spans="1:17" s="172" customFormat="1" ht="15.75">
      <c r="A9" s="173" t="s">
        <v>383</v>
      </c>
      <c r="B9" s="174"/>
      <c r="C9" s="175" t="s">
        <v>384</v>
      </c>
      <c r="D9" s="176">
        <f aca="true" t="shared" si="0" ref="D9:I9">D10</f>
        <v>1211746</v>
      </c>
      <c r="E9" s="176">
        <f t="shared" si="0"/>
        <v>1211746</v>
      </c>
      <c r="F9" s="176">
        <f t="shared" si="0"/>
        <v>718367</v>
      </c>
      <c r="G9" s="176">
        <f t="shared" si="0"/>
        <v>103000</v>
      </c>
      <c r="H9" s="176">
        <f t="shared" si="0"/>
        <v>0</v>
      </c>
      <c r="I9" s="176">
        <f t="shared" si="0"/>
        <v>20900</v>
      </c>
      <c r="J9" s="176">
        <f aca="true" t="shared" si="1" ref="J9:O9">J10</f>
        <v>900</v>
      </c>
      <c r="K9" s="176">
        <f t="shared" si="1"/>
        <v>0</v>
      </c>
      <c r="L9" s="176">
        <f t="shared" si="1"/>
        <v>0</v>
      </c>
      <c r="M9" s="176">
        <f t="shared" si="1"/>
        <v>20000</v>
      </c>
      <c r="N9" s="176">
        <f t="shared" si="1"/>
        <v>20000</v>
      </c>
      <c r="O9" s="176">
        <f t="shared" si="1"/>
        <v>20000</v>
      </c>
      <c r="P9" s="176">
        <f>D9+I9</f>
        <v>1232646</v>
      </c>
      <c r="Q9" s="171"/>
    </row>
    <row r="10" spans="1:17" s="172" customFormat="1" ht="15">
      <c r="A10" s="177" t="s">
        <v>385</v>
      </c>
      <c r="B10" s="178" t="s">
        <v>386</v>
      </c>
      <c r="C10" s="179" t="s">
        <v>387</v>
      </c>
      <c r="D10" s="262">
        <v>1211746</v>
      </c>
      <c r="E10" s="180">
        <f>D10-H10</f>
        <v>1211746</v>
      </c>
      <c r="F10" s="180">
        <v>718367</v>
      </c>
      <c r="G10" s="180">
        <v>103000</v>
      </c>
      <c r="H10" s="180"/>
      <c r="I10" s="262">
        <v>20900</v>
      </c>
      <c r="J10" s="180">
        <f>I10-M10</f>
        <v>900</v>
      </c>
      <c r="K10" s="180"/>
      <c r="L10" s="180"/>
      <c r="M10" s="180">
        <v>20000</v>
      </c>
      <c r="N10" s="180">
        <v>20000</v>
      </c>
      <c r="O10" s="180">
        <v>20000</v>
      </c>
      <c r="P10" s="263">
        <f aca="true" t="shared" si="2" ref="P10:P80">D10+I10</f>
        <v>1232646</v>
      </c>
      <c r="Q10" s="171"/>
    </row>
    <row r="11" spans="1:17" s="172" customFormat="1" ht="15.75">
      <c r="A11" s="181" t="s">
        <v>388</v>
      </c>
      <c r="B11" s="182" t="s">
        <v>389</v>
      </c>
      <c r="C11" s="175" t="s">
        <v>390</v>
      </c>
      <c r="D11" s="176">
        <f aca="true" t="shared" si="3" ref="D11:I11">SUM(D12:D19)</f>
        <v>19586900</v>
      </c>
      <c r="E11" s="176">
        <f t="shared" si="3"/>
        <v>19586900</v>
      </c>
      <c r="F11" s="176">
        <f t="shared" si="3"/>
        <v>12407999</v>
      </c>
      <c r="G11" s="176">
        <f t="shared" si="3"/>
        <v>2500000</v>
      </c>
      <c r="H11" s="176">
        <f t="shared" si="3"/>
        <v>0</v>
      </c>
      <c r="I11" s="176">
        <f t="shared" si="3"/>
        <v>980000</v>
      </c>
      <c r="J11" s="176">
        <f aca="true" t="shared" si="4" ref="J11:O11">SUM(J12:J19)</f>
        <v>720000</v>
      </c>
      <c r="K11" s="176">
        <f t="shared" si="4"/>
        <v>0</v>
      </c>
      <c r="L11" s="176">
        <f t="shared" si="4"/>
        <v>0</v>
      </c>
      <c r="M11" s="176">
        <f t="shared" si="4"/>
        <v>260000</v>
      </c>
      <c r="N11" s="176">
        <f t="shared" si="4"/>
        <v>0</v>
      </c>
      <c r="O11" s="176">
        <f t="shared" si="4"/>
        <v>0</v>
      </c>
      <c r="P11" s="176">
        <f t="shared" si="2"/>
        <v>20566900</v>
      </c>
      <c r="Q11" s="171"/>
    </row>
    <row r="12" spans="1:17" s="172" customFormat="1" ht="15">
      <c r="A12" s="177" t="s">
        <v>37</v>
      </c>
      <c r="B12" s="178"/>
      <c r="C12" s="179" t="s">
        <v>38</v>
      </c>
      <c r="D12" s="262">
        <v>17856250</v>
      </c>
      <c r="E12" s="180">
        <f aca="true" t="shared" si="5" ref="E12:E19">D12-H12</f>
        <v>17856250</v>
      </c>
      <c r="F12" s="180">
        <v>11488190</v>
      </c>
      <c r="G12" s="180">
        <v>2401200</v>
      </c>
      <c r="H12" s="180"/>
      <c r="I12" s="262">
        <v>950000</v>
      </c>
      <c r="J12" s="180">
        <f aca="true" t="shared" si="6" ref="J12:J19">I12-M12</f>
        <v>700000</v>
      </c>
      <c r="K12" s="180"/>
      <c r="L12" s="180"/>
      <c r="M12" s="180">
        <v>250000</v>
      </c>
      <c r="N12" s="180"/>
      <c r="O12" s="180"/>
      <c r="P12" s="263">
        <f t="shared" si="2"/>
        <v>18806250</v>
      </c>
      <c r="Q12" s="171"/>
    </row>
    <row r="13" spans="1:17" s="172" customFormat="1" ht="15">
      <c r="A13" s="177" t="s">
        <v>43</v>
      </c>
      <c r="B13" s="178"/>
      <c r="C13" s="179" t="s">
        <v>246</v>
      </c>
      <c r="D13" s="262">
        <v>382900</v>
      </c>
      <c r="E13" s="180">
        <f t="shared" si="5"/>
        <v>382900</v>
      </c>
      <c r="F13" s="180"/>
      <c r="G13" s="180"/>
      <c r="H13" s="180"/>
      <c r="I13" s="262"/>
      <c r="J13" s="180"/>
      <c r="K13" s="180"/>
      <c r="L13" s="180"/>
      <c r="M13" s="180"/>
      <c r="N13" s="180"/>
      <c r="O13" s="180"/>
      <c r="P13" s="263">
        <f t="shared" si="2"/>
        <v>382900</v>
      </c>
      <c r="Q13" s="171"/>
    </row>
    <row r="14" spans="1:17" s="172" customFormat="1" ht="17.25" customHeight="1">
      <c r="A14" s="177" t="s">
        <v>391</v>
      </c>
      <c r="B14" s="178" t="s">
        <v>392</v>
      </c>
      <c r="C14" s="179" t="s">
        <v>393</v>
      </c>
      <c r="D14" s="262">
        <v>352470</v>
      </c>
      <c r="E14" s="180">
        <f t="shared" si="5"/>
        <v>352470</v>
      </c>
      <c r="F14" s="180">
        <v>264425</v>
      </c>
      <c r="G14" s="180">
        <v>23870</v>
      </c>
      <c r="H14" s="180"/>
      <c r="I14" s="262">
        <v>30000</v>
      </c>
      <c r="J14" s="180">
        <f t="shared" si="6"/>
        <v>20000</v>
      </c>
      <c r="K14" s="180"/>
      <c r="L14" s="180"/>
      <c r="M14" s="180">
        <v>10000</v>
      </c>
      <c r="N14" s="180"/>
      <c r="O14" s="180"/>
      <c r="P14" s="263">
        <f t="shared" si="2"/>
        <v>382470</v>
      </c>
      <c r="Q14" s="171"/>
    </row>
    <row r="15" spans="1:17" s="172" customFormat="1" ht="17.25" customHeight="1">
      <c r="A15" s="177" t="s">
        <v>394</v>
      </c>
      <c r="B15" s="178" t="s">
        <v>395</v>
      </c>
      <c r="C15" s="179" t="s">
        <v>396</v>
      </c>
      <c r="D15" s="262">
        <v>447220</v>
      </c>
      <c r="E15" s="180">
        <f t="shared" si="5"/>
        <v>447220</v>
      </c>
      <c r="F15" s="180">
        <v>319915</v>
      </c>
      <c r="G15" s="180">
        <v>26920</v>
      </c>
      <c r="H15" s="180"/>
      <c r="I15" s="262"/>
      <c r="J15" s="180"/>
      <c r="K15" s="180"/>
      <c r="L15" s="180"/>
      <c r="M15" s="180"/>
      <c r="N15" s="180"/>
      <c r="O15" s="180"/>
      <c r="P15" s="263">
        <f t="shared" si="2"/>
        <v>447220</v>
      </c>
      <c r="Q15" s="171"/>
    </row>
    <row r="16" spans="1:17" s="172" customFormat="1" ht="18" customHeight="1">
      <c r="A16" s="177" t="s">
        <v>39</v>
      </c>
      <c r="B16" s="178"/>
      <c r="C16" s="179" t="s">
        <v>40</v>
      </c>
      <c r="D16" s="262">
        <v>488510</v>
      </c>
      <c r="E16" s="180">
        <f t="shared" si="5"/>
        <v>488510</v>
      </c>
      <c r="F16" s="180">
        <v>295305</v>
      </c>
      <c r="G16" s="180">
        <v>48010</v>
      </c>
      <c r="H16" s="180"/>
      <c r="I16" s="262"/>
      <c r="J16" s="180"/>
      <c r="K16" s="180"/>
      <c r="L16" s="180"/>
      <c r="M16" s="180"/>
      <c r="N16" s="180"/>
      <c r="O16" s="180"/>
      <c r="P16" s="263">
        <f t="shared" si="2"/>
        <v>488510</v>
      </c>
      <c r="Q16" s="171"/>
    </row>
    <row r="17" spans="1:17" s="172" customFormat="1" ht="17.25" customHeight="1">
      <c r="A17" s="177" t="s">
        <v>41</v>
      </c>
      <c r="B17" s="178"/>
      <c r="C17" s="179" t="s">
        <v>218</v>
      </c>
      <c r="D17" s="262">
        <v>50500</v>
      </c>
      <c r="E17" s="180">
        <f t="shared" si="5"/>
        <v>50500</v>
      </c>
      <c r="F17" s="180">
        <v>40164</v>
      </c>
      <c r="G17" s="180"/>
      <c r="H17" s="180"/>
      <c r="I17" s="262"/>
      <c r="J17" s="180">
        <f t="shared" si="6"/>
        <v>0</v>
      </c>
      <c r="K17" s="180"/>
      <c r="L17" s="180"/>
      <c r="M17" s="180"/>
      <c r="N17" s="180"/>
      <c r="O17" s="180"/>
      <c r="P17" s="263">
        <f t="shared" si="2"/>
        <v>50500</v>
      </c>
      <c r="Q17" s="171"/>
    </row>
    <row r="18" spans="1:17" s="172" customFormat="1" ht="15" hidden="1">
      <c r="A18" s="177" t="s">
        <v>397</v>
      </c>
      <c r="B18" s="178" t="s">
        <v>395</v>
      </c>
      <c r="C18" s="179" t="s">
        <v>398</v>
      </c>
      <c r="D18" s="262"/>
      <c r="E18" s="180">
        <f t="shared" si="5"/>
        <v>0</v>
      </c>
      <c r="F18" s="180"/>
      <c r="G18" s="180"/>
      <c r="H18" s="180"/>
      <c r="I18" s="262"/>
      <c r="J18" s="180">
        <f t="shared" si="6"/>
        <v>0</v>
      </c>
      <c r="K18" s="180"/>
      <c r="L18" s="180"/>
      <c r="M18" s="180"/>
      <c r="N18" s="180"/>
      <c r="O18" s="180"/>
      <c r="P18" s="263">
        <f t="shared" si="2"/>
        <v>0</v>
      </c>
      <c r="Q18" s="171"/>
    </row>
    <row r="19" spans="1:17" s="172" customFormat="1" ht="23.25" customHeight="1">
      <c r="A19" s="177" t="s">
        <v>42</v>
      </c>
      <c r="B19" s="178"/>
      <c r="C19" s="179" t="s">
        <v>222</v>
      </c>
      <c r="D19" s="262">
        <v>9050</v>
      </c>
      <c r="E19" s="180">
        <f t="shared" si="5"/>
        <v>9050</v>
      </c>
      <c r="F19" s="180"/>
      <c r="G19" s="180"/>
      <c r="H19" s="180"/>
      <c r="I19" s="262"/>
      <c r="J19" s="180">
        <f t="shared" si="6"/>
        <v>0</v>
      </c>
      <c r="K19" s="180"/>
      <c r="L19" s="180"/>
      <c r="M19" s="180"/>
      <c r="N19" s="180"/>
      <c r="O19" s="180"/>
      <c r="P19" s="263">
        <f t="shared" si="2"/>
        <v>9050</v>
      </c>
      <c r="Q19" s="171"/>
    </row>
    <row r="20" spans="1:17" s="172" customFormat="1" ht="15.75">
      <c r="A20" s="181" t="s">
        <v>399</v>
      </c>
      <c r="B20" s="182" t="s">
        <v>389</v>
      </c>
      <c r="C20" s="175" t="s">
        <v>400</v>
      </c>
      <c r="D20" s="176">
        <f>SUM(D21:D23)</f>
        <v>18356100</v>
      </c>
      <c r="E20" s="176">
        <f aca="true" t="shared" si="7" ref="E20:O20">SUM(E21:E23)</f>
        <v>18356100</v>
      </c>
      <c r="F20" s="176">
        <f t="shared" si="7"/>
        <v>9190165</v>
      </c>
      <c r="G20" s="176">
        <f t="shared" si="7"/>
        <v>1977600</v>
      </c>
      <c r="H20" s="176">
        <f t="shared" si="7"/>
        <v>0</v>
      </c>
      <c r="I20" s="176">
        <f t="shared" si="7"/>
        <v>157600</v>
      </c>
      <c r="J20" s="176">
        <f t="shared" si="7"/>
        <v>107600</v>
      </c>
      <c r="K20" s="176">
        <f t="shared" si="7"/>
        <v>0</v>
      </c>
      <c r="L20" s="176">
        <f t="shared" si="7"/>
        <v>0</v>
      </c>
      <c r="M20" s="176">
        <f t="shared" si="7"/>
        <v>50000</v>
      </c>
      <c r="N20" s="176">
        <f t="shared" si="7"/>
        <v>0</v>
      </c>
      <c r="O20" s="176">
        <f t="shared" si="7"/>
        <v>0</v>
      </c>
      <c r="P20" s="176">
        <f t="shared" si="2"/>
        <v>18513700</v>
      </c>
      <c r="Q20" s="171"/>
    </row>
    <row r="21" spans="1:17" s="172" customFormat="1" ht="15">
      <c r="A21" s="177" t="s">
        <v>401</v>
      </c>
      <c r="B21" s="178" t="s">
        <v>402</v>
      </c>
      <c r="C21" s="179" t="s">
        <v>403</v>
      </c>
      <c r="D21" s="262">
        <v>13832600</v>
      </c>
      <c r="E21" s="180">
        <f>D21-H21</f>
        <v>13832600</v>
      </c>
      <c r="F21" s="180">
        <v>9190165</v>
      </c>
      <c r="G21" s="180">
        <v>1977600</v>
      </c>
      <c r="H21" s="180"/>
      <c r="I21" s="262">
        <v>156600</v>
      </c>
      <c r="J21" s="180">
        <f>I21-M21</f>
        <v>106600</v>
      </c>
      <c r="K21" s="180"/>
      <c r="L21" s="180"/>
      <c r="M21" s="180">
        <v>50000</v>
      </c>
      <c r="N21" s="180"/>
      <c r="O21" s="180"/>
      <c r="P21" s="263">
        <f t="shared" si="2"/>
        <v>13989200</v>
      </c>
      <c r="Q21" s="171"/>
    </row>
    <row r="22" spans="1:17" ht="13.5" customHeight="1">
      <c r="A22" s="177" t="s">
        <v>422</v>
      </c>
      <c r="B22" s="178"/>
      <c r="C22" s="179" t="s">
        <v>175</v>
      </c>
      <c r="D22" s="262">
        <v>4251200</v>
      </c>
      <c r="E22" s="180">
        <f>D22-H22</f>
        <v>4251200</v>
      </c>
      <c r="F22" s="180"/>
      <c r="G22" s="180"/>
      <c r="H22" s="180"/>
      <c r="I22" s="262">
        <v>1000</v>
      </c>
      <c r="J22" s="180">
        <f>I22-M22</f>
        <v>1000</v>
      </c>
      <c r="K22" s="180"/>
      <c r="L22" s="180"/>
      <c r="M22" s="180"/>
      <c r="N22" s="180"/>
      <c r="O22" s="180"/>
      <c r="P22" s="263">
        <f t="shared" si="2"/>
        <v>4252200</v>
      </c>
      <c r="Q22" s="171"/>
    </row>
    <row r="23" spans="1:17" ht="28.5" customHeight="1">
      <c r="A23" s="177" t="s">
        <v>423</v>
      </c>
      <c r="B23" s="178"/>
      <c r="C23" s="179" t="s">
        <v>424</v>
      </c>
      <c r="D23" s="262">
        <v>272300</v>
      </c>
      <c r="E23" s="180">
        <f>D23-H23</f>
        <v>272300</v>
      </c>
      <c r="F23" s="180"/>
      <c r="G23" s="180"/>
      <c r="H23" s="180"/>
      <c r="I23" s="189"/>
      <c r="J23" s="180">
        <f>I23-M23</f>
        <v>0</v>
      </c>
      <c r="K23" s="180"/>
      <c r="L23" s="180"/>
      <c r="M23" s="180"/>
      <c r="N23" s="180"/>
      <c r="O23" s="180"/>
      <c r="P23" s="263">
        <f t="shared" si="2"/>
        <v>272300</v>
      </c>
      <c r="Q23" s="171"/>
    </row>
    <row r="24" spans="1:17" ht="15.75">
      <c r="A24" s="181" t="s">
        <v>404</v>
      </c>
      <c r="B24" s="182" t="s">
        <v>389</v>
      </c>
      <c r="C24" s="175" t="s">
        <v>405</v>
      </c>
      <c r="D24" s="176">
        <f>SUM(D25:D61)</f>
        <v>29020800</v>
      </c>
      <c r="E24" s="176">
        <f aca="true" t="shared" si="8" ref="E24:O24">SUM(E25:E61)</f>
        <v>29020800</v>
      </c>
      <c r="F24" s="176">
        <f t="shared" si="8"/>
        <v>2286940</v>
      </c>
      <c r="G24" s="176">
        <f t="shared" si="8"/>
        <v>207000</v>
      </c>
      <c r="H24" s="176">
        <f t="shared" si="8"/>
        <v>0</v>
      </c>
      <c r="I24" s="176">
        <f t="shared" si="8"/>
        <v>295000</v>
      </c>
      <c r="J24" s="176">
        <f t="shared" si="8"/>
        <v>288000</v>
      </c>
      <c r="K24" s="176">
        <f t="shared" si="8"/>
        <v>22000</v>
      </c>
      <c r="L24" s="176">
        <f t="shared" si="8"/>
        <v>0</v>
      </c>
      <c r="M24" s="176">
        <f t="shared" si="8"/>
        <v>7000</v>
      </c>
      <c r="N24" s="176">
        <f t="shared" si="8"/>
        <v>0</v>
      </c>
      <c r="O24" s="176">
        <f t="shared" si="8"/>
        <v>0</v>
      </c>
      <c r="P24" s="176">
        <f t="shared" si="2"/>
        <v>29315800</v>
      </c>
      <c r="Q24" s="171"/>
    </row>
    <row r="25" spans="1:17" s="217" customFormat="1" ht="53.25" customHeight="1">
      <c r="A25" s="79" t="s">
        <v>247</v>
      </c>
      <c r="B25" s="79" t="s">
        <v>248</v>
      </c>
      <c r="C25" s="110" t="s">
        <v>249</v>
      </c>
      <c r="D25" s="262">
        <v>700000</v>
      </c>
      <c r="E25" s="262">
        <f>D25-H25</f>
        <v>700000</v>
      </c>
      <c r="F25" s="262"/>
      <c r="G25" s="262"/>
      <c r="H25" s="262"/>
      <c r="I25" s="262"/>
      <c r="J25" s="262">
        <f>I25-M25</f>
        <v>0</v>
      </c>
      <c r="K25" s="262"/>
      <c r="L25" s="262"/>
      <c r="M25" s="262"/>
      <c r="N25" s="262"/>
      <c r="O25" s="262"/>
      <c r="P25" s="263">
        <f t="shared" si="2"/>
        <v>700000</v>
      </c>
      <c r="Q25" s="216"/>
    </row>
    <row r="26" spans="1:17" s="217" customFormat="1" ht="57" customHeight="1">
      <c r="A26" s="79" t="s">
        <v>250</v>
      </c>
      <c r="B26" s="79" t="s">
        <v>248</v>
      </c>
      <c r="C26" s="110" t="s">
        <v>249</v>
      </c>
      <c r="D26" s="262">
        <v>500000</v>
      </c>
      <c r="E26" s="262">
        <f aca="true" t="shared" si="9" ref="E26:E61">D26-H26</f>
        <v>500000</v>
      </c>
      <c r="F26" s="262"/>
      <c r="G26" s="262"/>
      <c r="H26" s="262"/>
      <c r="I26" s="262"/>
      <c r="J26" s="262">
        <f aca="true" t="shared" si="10" ref="J26:J61">I26-M26</f>
        <v>0</v>
      </c>
      <c r="K26" s="262"/>
      <c r="L26" s="262"/>
      <c r="M26" s="262"/>
      <c r="N26" s="262"/>
      <c r="O26" s="262"/>
      <c r="P26" s="263">
        <f t="shared" si="2"/>
        <v>500000</v>
      </c>
      <c r="Q26" s="216"/>
    </row>
    <row r="27" spans="1:17" s="217" customFormat="1" ht="51" customHeight="1" hidden="1">
      <c r="A27" s="79" t="s">
        <v>251</v>
      </c>
      <c r="B27" s="79" t="s">
        <v>248</v>
      </c>
      <c r="C27" s="110" t="s">
        <v>252</v>
      </c>
      <c r="D27" s="262"/>
      <c r="E27" s="262">
        <f t="shared" si="9"/>
        <v>0</v>
      </c>
      <c r="F27" s="262"/>
      <c r="G27" s="262"/>
      <c r="H27" s="262"/>
      <c r="I27" s="262"/>
      <c r="J27" s="262">
        <f t="shared" si="10"/>
        <v>0</v>
      </c>
      <c r="K27" s="262"/>
      <c r="L27" s="262"/>
      <c r="M27" s="262"/>
      <c r="N27" s="262"/>
      <c r="O27" s="262"/>
      <c r="P27" s="263">
        <f t="shared" si="2"/>
        <v>0</v>
      </c>
      <c r="Q27" s="216"/>
    </row>
    <row r="28" spans="1:17" s="217" customFormat="1" ht="57" customHeight="1">
      <c r="A28" s="79" t="s">
        <v>253</v>
      </c>
      <c r="B28" s="79" t="s">
        <v>248</v>
      </c>
      <c r="C28" s="110" t="s">
        <v>254</v>
      </c>
      <c r="D28" s="262">
        <v>60000</v>
      </c>
      <c r="E28" s="262">
        <f t="shared" si="9"/>
        <v>60000</v>
      </c>
      <c r="F28" s="262"/>
      <c r="G28" s="262"/>
      <c r="H28" s="262"/>
      <c r="I28" s="262"/>
      <c r="J28" s="262">
        <f t="shared" si="10"/>
        <v>0</v>
      </c>
      <c r="K28" s="262"/>
      <c r="L28" s="262"/>
      <c r="M28" s="262"/>
      <c r="N28" s="262"/>
      <c r="O28" s="262"/>
      <c r="P28" s="263">
        <f t="shared" si="2"/>
        <v>60000</v>
      </c>
      <c r="Q28" s="216"/>
    </row>
    <row r="29" spans="1:17" s="217" customFormat="1" ht="58.5" customHeight="1">
      <c r="A29" s="79" t="s">
        <v>255</v>
      </c>
      <c r="B29" s="79" t="s">
        <v>248</v>
      </c>
      <c r="C29" s="110" t="s">
        <v>254</v>
      </c>
      <c r="D29" s="262">
        <v>3000</v>
      </c>
      <c r="E29" s="262">
        <f t="shared" si="9"/>
        <v>3000</v>
      </c>
      <c r="F29" s="262"/>
      <c r="G29" s="262"/>
      <c r="H29" s="262"/>
      <c r="I29" s="262"/>
      <c r="J29" s="262">
        <f t="shared" si="10"/>
        <v>0</v>
      </c>
      <c r="K29" s="262"/>
      <c r="L29" s="262"/>
      <c r="M29" s="262"/>
      <c r="N29" s="262"/>
      <c r="O29" s="262"/>
      <c r="P29" s="263">
        <f t="shared" si="2"/>
        <v>3000</v>
      </c>
      <c r="Q29" s="216"/>
    </row>
    <row r="30" spans="1:17" s="217" customFormat="1" ht="57" customHeight="1">
      <c r="A30" s="79" t="s">
        <v>256</v>
      </c>
      <c r="B30" s="79" t="s">
        <v>257</v>
      </c>
      <c r="C30" s="110" t="s">
        <v>258</v>
      </c>
      <c r="D30" s="262">
        <v>40000</v>
      </c>
      <c r="E30" s="262">
        <f t="shared" si="9"/>
        <v>40000</v>
      </c>
      <c r="F30" s="262"/>
      <c r="G30" s="262"/>
      <c r="H30" s="262"/>
      <c r="I30" s="262"/>
      <c r="J30" s="262">
        <f t="shared" si="10"/>
        <v>0</v>
      </c>
      <c r="K30" s="262"/>
      <c r="L30" s="262"/>
      <c r="M30" s="262"/>
      <c r="N30" s="262"/>
      <c r="O30" s="262"/>
      <c r="P30" s="263">
        <f t="shared" si="2"/>
        <v>40000</v>
      </c>
      <c r="Q30" s="216"/>
    </row>
    <row r="31" spans="1:17" s="217" customFormat="1" ht="58.5" customHeight="1">
      <c r="A31" s="79" t="s">
        <v>259</v>
      </c>
      <c r="B31" s="79" t="s">
        <v>257</v>
      </c>
      <c r="C31" s="110" t="s">
        <v>260</v>
      </c>
      <c r="D31" s="262">
        <v>25000</v>
      </c>
      <c r="E31" s="262">
        <f t="shared" si="9"/>
        <v>25000</v>
      </c>
      <c r="F31" s="262"/>
      <c r="G31" s="262"/>
      <c r="H31" s="262"/>
      <c r="I31" s="262"/>
      <c r="J31" s="262">
        <f t="shared" si="10"/>
        <v>0</v>
      </c>
      <c r="K31" s="262"/>
      <c r="L31" s="262"/>
      <c r="M31" s="262"/>
      <c r="N31" s="262"/>
      <c r="O31" s="262"/>
      <c r="P31" s="263">
        <f t="shared" si="2"/>
        <v>25000</v>
      </c>
      <c r="Q31" s="216"/>
    </row>
    <row r="32" spans="1:17" s="217" customFormat="1" ht="62.25" customHeight="1" hidden="1">
      <c r="A32" s="79" t="s">
        <v>261</v>
      </c>
      <c r="B32" s="79" t="s">
        <v>257</v>
      </c>
      <c r="C32" s="110" t="s">
        <v>262</v>
      </c>
      <c r="D32" s="262"/>
      <c r="E32" s="262">
        <f t="shared" si="9"/>
        <v>0</v>
      </c>
      <c r="F32" s="262"/>
      <c r="G32" s="262"/>
      <c r="H32" s="262"/>
      <c r="I32" s="262"/>
      <c r="J32" s="262">
        <f t="shared" si="10"/>
        <v>0</v>
      </c>
      <c r="K32" s="262"/>
      <c r="L32" s="262"/>
      <c r="M32" s="262"/>
      <c r="N32" s="262"/>
      <c r="O32" s="262"/>
      <c r="P32" s="263">
        <f t="shared" si="2"/>
        <v>0</v>
      </c>
      <c r="Q32" s="216"/>
    </row>
    <row r="33" spans="1:17" s="217" customFormat="1" ht="59.25" customHeight="1">
      <c r="A33" s="79" t="s">
        <v>263</v>
      </c>
      <c r="B33" s="79" t="s">
        <v>257</v>
      </c>
      <c r="C33" s="110" t="s">
        <v>264</v>
      </c>
      <c r="D33" s="262">
        <v>200000</v>
      </c>
      <c r="E33" s="262">
        <f t="shared" si="9"/>
        <v>200000</v>
      </c>
      <c r="F33" s="262"/>
      <c r="G33" s="262"/>
      <c r="H33" s="262"/>
      <c r="I33" s="262"/>
      <c r="J33" s="262">
        <f t="shared" si="10"/>
        <v>0</v>
      </c>
      <c r="K33" s="262"/>
      <c r="L33" s="262"/>
      <c r="M33" s="262"/>
      <c r="N33" s="262"/>
      <c r="O33" s="262"/>
      <c r="P33" s="263">
        <f t="shared" si="2"/>
        <v>200000</v>
      </c>
      <c r="Q33" s="216"/>
    </row>
    <row r="34" spans="1:17" s="217" customFormat="1" ht="57.75" customHeight="1">
      <c r="A34" s="79" t="s">
        <v>265</v>
      </c>
      <c r="B34" s="79" t="s">
        <v>257</v>
      </c>
      <c r="C34" s="110" t="s">
        <v>264</v>
      </c>
      <c r="D34" s="262">
        <v>220000</v>
      </c>
      <c r="E34" s="262">
        <f t="shared" si="9"/>
        <v>220000</v>
      </c>
      <c r="F34" s="262"/>
      <c r="G34" s="262"/>
      <c r="H34" s="262"/>
      <c r="I34" s="262"/>
      <c r="J34" s="262">
        <f t="shared" si="10"/>
        <v>0</v>
      </c>
      <c r="K34" s="262"/>
      <c r="L34" s="262"/>
      <c r="M34" s="262"/>
      <c r="N34" s="262"/>
      <c r="O34" s="262"/>
      <c r="P34" s="263">
        <f t="shared" si="2"/>
        <v>220000</v>
      </c>
      <c r="Q34" s="216"/>
    </row>
    <row r="35" spans="1:17" s="217" customFormat="1" ht="30" customHeight="1">
      <c r="A35" s="79" t="s">
        <v>266</v>
      </c>
      <c r="B35" s="79" t="s">
        <v>257</v>
      </c>
      <c r="C35" s="110" t="s">
        <v>267</v>
      </c>
      <c r="D35" s="262">
        <v>29000</v>
      </c>
      <c r="E35" s="262">
        <f t="shared" si="9"/>
        <v>29000</v>
      </c>
      <c r="F35" s="262"/>
      <c r="G35" s="262"/>
      <c r="H35" s="262"/>
      <c r="I35" s="262"/>
      <c r="J35" s="262">
        <f t="shared" si="10"/>
        <v>0</v>
      </c>
      <c r="K35" s="262"/>
      <c r="L35" s="262"/>
      <c r="M35" s="262"/>
      <c r="N35" s="262"/>
      <c r="O35" s="262"/>
      <c r="P35" s="263">
        <f t="shared" si="2"/>
        <v>29000</v>
      </c>
      <c r="Q35" s="216"/>
    </row>
    <row r="36" spans="1:17" s="217" customFormat="1" ht="18" customHeight="1" hidden="1">
      <c r="A36" s="79" t="s">
        <v>268</v>
      </c>
      <c r="B36" s="79" t="s">
        <v>257</v>
      </c>
      <c r="C36" s="110" t="s">
        <v>269</v>
      </c>
      <c r="D36" s="262"/>
      <c r="E36" s="262">
        <f t="shared" si="9"/>
        <v>0</v>
      </c>
      <c r="F36" s="262"/>
      <c r="G36" s="262"/>
      <c r="H36" s="262"/>
      <c r="I36" s="262"/>
      <c r="J36" s="262">
        <f t="shared" si="10"/>
        <v>0</v>
      </c>
      <c r="K36" s="262"/>
      <c r="L36" s="262"/>
      <c r="M36" s="262"/>
      <c r="N36" s="262"/>
      <c r="O36" s="262"/>
      <c r="P36" s="263">
        <f t="shared" si="2"/>
        <v>0</v>
      </c>
      <c r="Q36" s="216"/>
    </row>
    <row r="37" spans="1:17" s="217" customFormat="1" ht="60.75" customHeight="1">
      <c r="A37" s="79" t="s">
        <v>270</v>
      </c>
      <c r="B37" s="79" t="s">
        <v>257</v>
      </c>
      <c r="C37" s="110" t="s">
        <v>271</v>
      </c>
      <c r="D37" s="262">
        <v>150000</v>
      </c>
      <c r="E37" s="262">
        <f t="shared" si="9"/>
        <v>150000</v>
      </c>
      <c r="F37" s="262"/>
      <c r="G37" s="262"/>
      <c r="H37" s="262"/>
      <c r="I37" s="262"/>
      <c r="J37" s="262">
        <f t="shared" si="10"/>
        <v>0</v>
      </c>
      <c r="K37" s="262"/>
      <c r="L37" s="262"/>
      <c r="M37" s="262"/>
      <c r="N37" s="262"/>
      <c r="O37" s="262"/>
      <c r="P37" s="263">
        <f t="shared" si="2"/>
        <v>150000</v>
      </c>
      <c r="Q37" s="216"/>
    </row>
    <row r="38" spans="1:17" ht="57.75" customHeight="1">
      <c r="A38" s="79" t="s">
        <v>272</v>
      </c>
      <c r="B38" s="79" t="s">
        <v>257</v>
      </c>
      <c r="C38" s="110" t="s">
        <v>271</v>
      </c>
      <c r="D38" s="262">
        <v>107400</v>
      </c>
      <c r="E38" s="262">
        <f t="shared" si="9"/>
        <v>107400</v>
      </c>
      <c r="F38" s="180"/>
      <c r="G38" s="180"/>
      <c r="H38" s="180"/>
      <c r="I38" s="262"/>
      <c r="J38" s="262">
        <f t="shared" si="10"/>
        <v>0</v>
      </c>
      <c r="K38" s="180"/>
      <c r="L38" s="180"/>
      <c r="M38" s="180"/>
      <c r="N38" s="180"/>
      <c r="O38" s="180"/>
      <c r="P38" s="263">
        <f t="shared" si="2"/>
        <v>107400</v>
      </c>
      <c r="Q38" s="171"/>
    </row>
    <row r="39" spans="1:17" ht="15.75">
      <c r="A39" s="79" t="s">
        <v>273</v>
      </c>
      <c r="B39" s="79" t="s">
        <v>233</v>
      </c>
      <c r="C39" s="110" t="s">
        <v>274</v>
      </c>
      <c r="D39" s="262">
        <v>90000</v>
      </c>
      <c r="E39" s="262">
        <f t="shared" si="9"/>
        <v>90000</v>
      </c>
      <c r="F39" s="180"/>
      <c r="G39" s="180"/>
      <c r="H39" s="180"/>
      <c r="I39" s="189"/>
      <c r="J39" s="189">
        <f t="shared" si="10"/>
        <v>0</v>
      </c>
      <c r="K39" s="180"/>
      <c r="L39" s="180"/>
      <c r="M39" s="180"/>
      <c r="N39" s="180"/>
      <c r="O39" s="180"/>
      <c r="P39" s="263">
        <f t="shared" si="2"/>
        <v>90000</v>
      </c>
      <c r="Q39" s="171"/>
    </row>
    <row r="40" spans="1:17" ht="15.75">
      <c r="A40" s="79" t="s">
        <v>275</v>
      </c>
      <c r="B40" s="79" t="s">
        <v>233</v>
      </c>
      <c r="C40" s="110" t="s">
        <v>276</v>
      </c>
      <c r="D40" s="262">
        <v>70000</v>
      </c>
      <c r="E40" s="262">
        <f t="shared" si="9"/>
        <v>70000</v>
      </c>
      <c r="F40" s="180"/>
      <c r="G40" s="180"/>
      <c r="H40" s="180"/>
      <c r="I40" s="189"/>
      <c r="J40" s="189">
        <f t="shared" si="10"/>
        <v>0</v>
      </c>
      <c r="K40" s="180"/>
      <c r="L40" s="180"/>
      <c r="M40" s="180"/>
      <c r="N40" s="180"/>
      <c r="O40" s="180"/>
      <c r="P40" s="263">
        <f t="shared" si="2"/>
        <v>70000</v>
      </c>
      <c r="Q40" s="171"/>
    </row>
    <row r="41" spans="1:17" ht="15.75">
      <c r="A41" s="79" t="s">
        <v>277</v>
      </c>
      <c r="B41" s="79" t="s">
        <v>233</v>
      </c>
      <c r="C41" s="110" t="s">
        <v>278</v>
      </c>
      <c r="D41" s="262">
        <v>5650000</v>
      </c>
      <c r="E41" s="262">
        <f t="shared" si="9"/>
        <v>5650000</v>
      </c>
      <c r="F41" s="180"/>
      <c r="G41" s="180"/>
      <c r="H41" s="180"/>
      <c r="I41" s="189"/>
      <c r="J41" s="189">
        <f t="shared" si="10"/>
        <v>0</v>
      </c>
      <c r="K41" s="180"/>
      <c r="L41" s="180"/>
      <c r="M41" s="180"/>
      <c r="N41" s="180"/>
      <c r="O41" s="180"/>
      <c r="P41" s="263">
        <f t="shared" si="2"/>
        <v>5650000</v>
      </c>
      <c r="Q41" s="171"/>
    </row>
    <row r="42" spans="1:17" ht="15.75">
      <c r="A42" s="79" t="s">
        <v>279</v>
      </c>
      <c r="B42" s="79" t="s">
        <v>233</v>
      </c>
      <c r="C42" s="110" t="s">
        <v>280</v>
      </c>
      <c r="D42" s="262">
        <v>550000</v>
      </c>
      <c r="E42" s="262">
        <f t="shared" si="9"/>
        <v>550000</v>
      </c>
      <c r="F42" s="180"/>
      <c r="G42" s="180"/>
      <c r="H42" s="180"/>
      <c r="I42" s="189"/>
      <c r="J42" s="189">
        <f t="shared" si="10"/>
        <v>0</v>
      </c>
      <c r="K42" s="180"/>
      <c r="L42" s="180"/>
      <c r="M42" s="180"/>
      <c r="N42" s="180"/>
      <c r="O42" s="180"/>
      <c r="P42" s="263">
        <f t="shared" si="2"/>
        <v>550000</v>
      </c>
      <c r="Q42" s="171"/>
    </row>
    <row r="43" spans="1:17" ht="15.75">
      <c r="A43" s="79" t="s">
        <v>281</v>
      </c>
      <c r="B43" s="79"/>
      <c r="C43" s="110" t="s">
        <v>282</v>
      </c>
      <c r="D43" s="262">
        <v>1450000</v>
      </c>
      <c r="E43" s="262">
        <f t="shared" si="9"/>
        <v>1450000</v>
      </c>
      <c r="F43" s="180"/>
      <c r="G43" s="180"/>
      <c r="H43" s="180"/>
      <c r="I43" s="189"/>
      <c r="J43" s="189">
        <f t="shared" si="10"/>
        <v>0</v>
      </c>
      <c r="K43" s="180"/>
      <c r="L43" s="180"/>
      <c r="M43" s="180"/>
      <c r="N43" s="180"/>
      <c r="O43" s="180"/>
      <c r="P43" s="263">
        <f t="shared" si="2"/>
        <v>1450000</v>
      </c>
      <c r="Q43" s="171"/>
    </row>
    <row r="44" spans="1:17" ht="18.75" customHeight="1">
      <c r="A44" s="79" t="s">
        <v>283</v>
      </c>
      <c r="B44" s="79" t="s">
        <v>233</v>
      </c>
      <c r="C44" s="110" t="s">
        <v>284</v>
      </c>
      <c r="D44" s="262">
        <v>95000</v>
      </c>
      <c r="E44" s="262">
        <f t="shared" si="9"/>
        <v>95000</v>
      </c>
      <c r="F44" s="180"/>
      <c r="G44" s="180"/>
      <c r="H44" s="180"/>
      <c r="I44" s="189"/>
      <c r="J44" s="189">
        <f t="shared" si="10"/>
        <v>0</v>
      </c>
      <c r="K44" s="180"/>
      <c r="L44" s="180"/>
      <c r="M44" s="180"/>
      <c r="N44" s="180"/>
      <c r="O44" s="180"/>
      <c r="P44" s="263">
        <f t="shared" si="2"/>
        <v>95000</v>
      </c>
      <c r="Q44" s="171"/>
    </row>
    <row r="45" spans="1:17" ht="19.5" customHeight="1">
      <c r="A45" s="79" t="s">
        <v>285</v>
      </c>
      <c r="B45" s="79" t="s">
        <v>233</v>
      </c>
      <c r="C45" s="110" t="s">
        <v>286</v>
      </c>
      <c r="D45" s="262">
        <v>4050000</v>
      </c>
      <c r="E45" s="262">
        <f t="shared" si="9"/>
        <v>4050000</v>
      </c>
      <c r="F45" s="180"/>
      <c r="G45" s="180"/>
      <c r="H45" s="180"/>
      <c r="I45" s="189"/>
      <c r="J45" s="189">
        <f t="shared" si="10"/>
        <v>0</v>
      </c>
      <c r="K45" s="180"/>
      <c r="L45" s="180"/>
      <c r="M45" s="180"/>
      <c r="N45" s="180"/>
      <c r="O45" s="180"/>
      <c r="P45" s="263">
        <f t="shared" si="2"/>
        <v>4050000</v>
      </c>
      <c r="Q45" s="171"/>
    </row>
    <row r="46" spans="1:17" ht="25.5">
      <c r="A46" s="79" t="s">
        <v>287</v>
      </c>
      <c r="B46" s="79" t="s">
        <v>130</v>
      </c>
      <c r="C46" s="110" t="s">
        <v>288</v>
      </c>
      <c r="D46" s="262">
        <v>3773100</v>
      </c>
      <c r="E46" s="262">
        <f t="shared" si="9"/>
        <v>3773100</v>
      </c>
      <c r="F46" s="180"/>
      <c r="G46" s="180"/>
      <c r="H46" s="180"/>
      <c r="I46" s="189"/>
      <c r="J46" s="189">
        <f t="shared" si="10"/>
        <v>0</v>
      </c>
      <c r="K46" s="180"/>
      <c r="L46" s="180"/>
      <c r="M46" s="180"/>
      <c r="N46" s="180"/>
      <c r="O46" s="180"/>
      <c r="P46" s="263">
        <f t="shared" si="2"/>
        <v>3773100</v>
      </c>
      <c r="Q46" s="171"/>
    </row>
    <row r="47" spans="1:17" ht="25.5">
      <c r="A47" s="79" t="s">
        <v>289</v>
      </c>
      <c r="B47" s="79" t="s">
        <v>130</v>
      </c>
      <c r="C47" s="110" t="s">
        <v>290</v>
      </c>
      <c r="D47" s="262">
        <v>4030000</v>
      </c>
      <c r="E47" s="262">
        <f t="shared" si="9"/>
        <v>4030000</v>
      </c>
      <c r="F47" s="180"/>
      <c r="G47" s="180"/>
      <c r="H47" s="180"/>
      <c r="I47" s="189"/>
      <c r="J47" s="189">
        <f t="shared" si="10"/>
        <v>0</v>
      </c>
      <c r="K47" s="180"/>
      <c r="L47" s="180"/>
      <c r="M47" s="180"/>
      <c r="N47" s="180"/>
      <c r="O47" s="180"/>
      <c r="P47" s="263">
        <f t="shared" si="2"/>
        <v>4030000</v>
      </c>
      <c r="Q47" s="171"/>
    </row>
    <row r="48" spans="1:17" ht="15.75">
      <c r="A48" s="79" t="s">
        <v>151</v>
      </c>
      <c r="B48" s="218"/>
      <c r="C48" s="110" t="s">
        <v>167</v>
      </c>
      <c r="D48" s="262">
        <v>548212</v>
      </c>
      <c r="E48" s="262">
        <f t="shared" si="9"/>
        <v>548212</v>
      </c>
      <c r="F48" s="180"/>
      <c r="G48" s="180"/>
      <c r="H48" s="180"/>
      <c r="I48" s="189"/>
      <c r="J48" s="189">
        <f t="shared" si="10"/>
        <v>0</v>
      </c>
      <c r="K48" s="180"/>
      <c r="L48" s="180"/>
      <c r="M48" s="180"/>
      <c r="N48" s="180"/>
      <c r="O48" s="180"/>
      <c r="P48" s="263">
        <f t="shared" si="2"/>
        <v>548212</v>
      </c>
      <c r="Q48" s="171"/>
    </row>
    <row r="49" spans="1:17" ht="15.75">
      <c r="A49" s="79" t="s">
        <v>440</v>
      </c>
      <c r="B49" s="218"/>
      <c r="C49" s="250" t="s">
        <v>441</v>
      </c>
      <c r="D49" s="262">
        <v>460000</v>
      </c>
      <c r="E49" s="262">
        <f t="shared" si="9"/>
        <v>460000</v>
      </c>
      <c r="F49" s="180"/>
      <c r="G49" s="180"/>
      <c r="H49" s="180"/>
      <c r="I49" s="189"/>
      <c r="J49" s="189"/>
      <c r="K49" s="180"/>
      <c r="L49" s="180"/>
      <c r="M49" s="180"/>
      <c r="N49" s="180"/>
      <c r="O49" s="180"/>
      <c r="P49" s="263">
        <f t="shared" si="2"/>
        <v>460000</v>
      </c>
      <c r="Q49" s="171"/>
    </row>
    <row r="50" spans="1:17" ht="15.75">
      <c r="A50" s="79" t="s">
        <v>291</v>
      </c>
      <c r="B50" s="218"/>
      <c r="C50" s="110" t="s">
        <v>292</v>
      </c>
      <c r="D50" s="262">
        <v>3700</v>
      </c>
      <c r="E50" s="262">
        <f t="shared" si="9"/>
        <v>3700</v>
      </c>
      <c r="F50" s="180"/>
      <c r="G50" s="180"/>
      <c r="H50" s="180"/>
      <c r="I50" s="189"/>
      <c r="J50" s="189">
        <f t="shared" si="10"/>
        <v>0</v>
      </c>
      <c r="K50" s="180"/>
      <c r="L50" s="180"/>
      <c r="M50" s="180"/>
      <c r="N50" s="180"/>
      <c r="O50" s="180"/>
      <c r="P50" s="263">
        <f t="shared" si="2"/>
        <v>3700</v>
      </c>
      <c r="Q50" s="171"/>
    </row>
    <row r="51" spans="1:17" ht="15.75">
      <c r="A51" s="79" t="s">
        <v>152</v>
      </c>
      <c r="B51" s="218"/>
      <c r="C51" s="98" t="s">
        <v>154</v>
      </c>
      <c r="D51" s="262">
        <v>5000</v>
      </c>
      <c r="E51" s="262">
        <f t="shared" si="9"/>
        <v>5000</v>
      </c>
      <c r="F51" s="180"/>
      <c r="G51" s="180"/>
      <c r="H51" s="180"/>
      <c r="I51" s="189"/>
      <c r="J51" s="189">
        <f t="shared" si="10"/>
        <v>0</v>
      </c>
      <c r="K51" s="180"/>
      <c r="L51" s="180"/>
      <c r="M51" s="180"/>
      <c r="N51" s="180"/>
      <c r="O51" s="180"/>
      <c r="P51" s="263">
        <f t="shared" si="2"/>
        <v>5000</v>
      </c>
      <c r="Q51" s="171"/>
    </row>
    <row r="52" spans="1:17" ht="23.25" customHeight="1">
      <c r="A52" s="79" t="s">
        <v>182</v>
      </c>
      <c r="B52" s="218"/>
      <c r="C52" s="98" t="s">
        <v>183</v>
      </c>
      <c r="D52" s="262">
        <v>232000</v>
      </c>
      <c r="E52" s="262">
        <f t="shared" si="9"/>
        <v>232000</v>
      </c>
      <c r="F52" s="180">
        <v>176960</v>
      </c>
      <c r="G52" s="180">
        <v>9100</v>
      </c>
      <c r="H52" s="180"/>
      <c r="I52" s="189"/>
      <c r="J52" s="189">
        <f t="shared" si="10"/>
        <v>0</v>
      </c>
      <c r="K52" s="180"/>
      <c r="L52" s="180"/>
      <c r="M52" s="180"/>
      <c r="N52" s="180"/>
      <c r="O52" s="180"/>
      <c r="P52" s="263">
        <f t="shared" si="2"/>
        <v>232000</v>
      </c>
      <c r="Q52" s="171"/>
    </row>
    <row r="53" spans="1:17" ht="20.25" customHeight="1">
      <c r="A53" s="79" t="s">
        <v>184</v>
      </c>
      <c r="B53" s="218"/>
      <c r="C53" s="98" t="s">
        <v>185</v>
      </c>
      <c r="D53" s="262">
        <v>5000</v>
      </c>
      <c r="E53" s="262">
        <f t="shared" si="9"/>
        <v>5000</v>
      </c>
      <c r="F53" s="180"/>
      <c r="G53" s="180"/>
      <c r="H53" s="180"/>
      <c r="I53" s="189"/>
      <c r="J53" s="189">
        <f t="shared" si="10"/>
        <v>0</v>
      </c>
      <c r="K53" s="180"/>
      <c r="L53" s="180"/>
      <c r="M53" s="180"/>
      <c r="N53" s="180"/>
      <c r="O53" s="180"/>
      <c r="P53" s="263">
        <f t="shared" si="2"/>
        <v>5000</v>
      </c>
      <c r="Q53" s="171"/>
    </row>
    <row r="54" spans="1:17" ht="20.25" customHeight="1">
      <c r="A54" s="79" t="s">
        <v>186</v>
      </c>
      <c r="B54" s="218"/>
      <c r="C54" s="98" t="s">
        <v>187</v>
      </c>
      <c r="D54" s="262">
        <v>4500</v>
      </c>
      <c r="E54" s="262">
        <f t="shared" si="9"/>
        <v>4500</v>
      </c>
      <c r="F54" s="180"/>
      <c r="G54" s="180"/>
      <c r="H54" s="180"/>
      <c r="I54" s="189"/>
      <c r="J54" s="189">
        <f t="shared" si="10"/>
        <v>0</v>
      </c>
      <c r="K54" s="180"/>
      <c r="L54" s="180"/>
      <c r="M54" s="180"/>
      <c r="N54" s="180"/>
      <c r="O54" s="180"/>
      <c r="P54" s="263">
        <f t="shared" si="2"/>
        <v>4500</v>
      </c>
      <c r="Q54" s="171"/>
    </row>
    <row r="55" spans="1:17" ht="30" customHeight="1">
      <c r="A55" s="79" t="s">
        <v>188</v>
      </c>
      <c r="B55" s="218"/>
      <c r="C55" s="109" t="s">
        <v>223</v>
      </c>
      <c r="D55" s="262">
        <v>4000</v>
      </c>
      <c r="E55" s="262">
        <f t="shared" si="9"/>
        <v>4000</v>
      </c>
      <c r="F55" s="180"/>
      <c r="G55" s="180"/>
      <c r="H55" s="180"/>
      <c r="I55" s="189"/>
      <c r="J55" s="189">
        <f t="shared" si="10"/>
        <v>0</v>
      </c>
      <c r="K55" s="180"/>
      <c r="L55" s="180"/>
      <c r="M55" s="180"/>
      <c r="N55" s="180"/>
      <c r="O55" s="180"/>
      <c r="P55" s="263">
        <f t="shared" si="2"/>
        <v>4000</v>
      </c>
      <c r="Q55" s="171"/>
    </row>
    <row r="56" spans="1:17" ht="17.25" customHeight="1">
      <c r="A56" s="177" t="s">
        <v>409</v>
      </c>
      <c r="B56" s="178" t="s">
        <v>407</v>
      </c>
      <c r="C56" s="179" t="s">
        <v>410</v>
      </c>
      <c r="D56" s="262">
        <v>3000</v>
      </c>
      <c r="E56" s="262">
        <f t="shared" si="9"/>
        <v>3000</v>
      </c>
      <c r="F56" s="180"/>
      <c r="G56" s="180"/>
      <c r="H56" s="180"/>
      <c r="I56" s="189"/>
      <c r="J56" s="189">
        <f t="shared" si="10"/>
        <v>0</v>
      </c>
      <c r="K56" s="180"/>
      <c r="L56" s="180"/>
      <c r="M56" s="180"/>
      <c r="N56" s="180"/>
      <c r="O56" s="180"/>
      <c r="P56" s="263">
        <f t="shared" si="2"/>
        <v>3000</v>
      </c>
      <c r="Q56" s="171"/>
    </row>
    <row r="57" spans="1:17" ht="36.75" customHeight="1">
      <c r="A57" s="177" t="s">
        <v>411</v>
      </c>
      <c r="B57" s="178" t="s">
        <v>407</v>
      </c>
      <c r="C57" s="179" t="s">
        <v>412</v>
      </c>
      <c r="D57" s="262">
        <v>16000</v>
      </c>
      <c r="E57" s="262">
        <f t="shared" si="9"/>
        <v>16000</v>
      </c>
      <c r="F57" s="180"/>
      <c r="G57" s="180"/>
      <c r="H57" s="180"/>
      <c r="I57" s="189"/>
      <c r="J57" s="189">
        <f t="shared" si="10"/>
        <v>0</v>
      </c>
      <c r="K57" s="180"/>
      <c r="L57" s="180"/>
      <c r="M57" s="180"/>
      <c r="N57" s="180"/>
      <c r="O57" s="180"/>
      <c r="P57" s="263">
        <f t="shared" si="2"/>
        <v>16000</v>
      </c>
      <c r="Q57" s="171"/>
    </row>
    <row r="58" spans="1:17" ht="33" customHeight="1">
      <c r="A58" s="177" t="s">
        <v>425</v>
      </c>
      <c r="B58" s="178" t="s">
        <v>406</v>
      </c>
      <c r="C58" s="110" t="s">
        <v>295</v>
      </c>
      <c r="D58" s="262">
        <v>2821888</v>
      </c>
      <c r="E58" s="262">
        <f t="shared" si="9"/>
        <v>2821888</v>
      </c>
      <c r="F58" s="180">
        <v>2109980</v>
      </c>
      <c r="G58" s="180">
        <v>197900</v>
      </c>
      <c r="H58" s="180"/>
      <c r="I58" s="262">
        <v>295000</v>
      </c>
      <c r="J58" s="262">
        <f t="shared" si="10"/>
        <v>288000</v>
      </c>
      <c r="K58" s="180">
        <v>22000</v>
      </c>
      <c r="L58" s="180"/>
      <c r="M58" s="180">
        <v>7000</v>
      </c>
      <c r="N58" s="180"/>
      <c r="O58" s="180"/>
      <c r="P58" s="263">
        <f t="shared" si="2"/>
        <v>3116888</v>
      </c>
      <c r="Q58" s="171"/>
    </row>
    <row r="59" spans="1:17" ht="39" customHeight="1">
      <c r="A59" s="177" t="s">
        <v>426</v>
      </c>
      <c r="B59" s="178"/>
      <c r="C59" s="110" t="s">
        <v>298</v>
      </c>
      <c r="D59" s="262">
        <v>81000</v>
      </c>
      <c r="E59" s="262">
        <f t="shared" si="9"/>
        <v>81000</v>
      </c>
      <c r="F59" s="180"/>
      <c r="G59" s="180"/>
      <c r="H59" s="180"/>
      <c r="I59" s="189"/>
      <c r="J59" s="189">
        <f t="shared" si="10"/>
        <v>0</v>
      </c>
      <c r="K59" s="180"/>
      <c r="L59" s="180"/>
      <c r="M59" s="180"/>
      <c r="N59" s="180"/>
      <c r="O59" s="180"/>
      <c r="P59" s="263">
        <f t="shared" si="2"/>
        <v>81000</v>
      </c>
      <c r="Q59" s="171"/>
    </row>
    <row r="60" spans="1:17" ht="18.75" customHeight="1">
      <c r="A60" s="177" t="s">
        <v>413</v>
      </c>
      <c r="B60" s="178" t="s">
        <v>414</v>
      </c>
      <c r="C60" s="179" t="s">
        <v>14</v>
      </c>
      <c r="D60" s="262">
        <v>40000</v>
      </c>
      <c r="E60" s="262">
        <f t="shared" si="9"/>
        <v>40000</v>
      </c>
      <c r="F60" s="180"/>
      <c r="G60" s="180"/>
      <c r="H60" s="180"/>
      <c r="I60" s="189"/>
      <c r="J60" s="189">
        <f t="shared" si="10"/>
        <v>0</v>
      </c>
      <c r="K60" s="180"/>
      <c r="L60" s="180"/>
      <c r="M60" s="180"/>
      <c r="N60" s="180"/>
      <c r="O60" s="180"/>
      <c r="P60" s="263">
        <f t="shared" si="2"/>
        <v>40000</v>
      </c>
      <c r="Q60" s="171"/>
    </row>
    <row r="61" spans="1:17" ht="15.75" customHeight="1">
      <c r="A61" s="177" t="s">
        <v>427</v>
      </c>
      <c r="B61" s="178" t="s">
        <v>406</v>
      </c>
      <c r="C61" s="110" t="s">
        <v>300</v>
      </c>
      <c r="D61" s="262">
        <v>3004000</v>
      </c>
      <c r="E61" s="262">
        <f t="shared" si="9"/>
        <v>3004000</v>
      </c>
      <c r="F61" s="180"/>
      <c r="G61" s="180"/>
      <c r="H61" s="180"/>
      <c r="I61" s="189"/>
      <c r="J61" s="189">
        <f t="shared" si="10"/>
        <v>0</v>
      </c>
      <c r="K61" s="180"/>
      <c r="L61" s="180"/>
      <c r="M61" s="180"/>
      <c r="N61" s="180"/>
      <c r="O61" s="180"/>
      <c r="P61" s="263">
        <f t="shared" si="2"/>
        <v>3004000</v>
      </c>
      <c r="Q61" s="171"/>
    </row>
    <row r="62" spans="1:17" ht="15.75">
      <c r="A62" s="181" t="s">
        <v>15</v>
      </c>
      <c r="B62" s="182" t="s">
        <v>389</v>
      </c>
      <c r="C62" s="175" t="s">
        <v>16</v>
      </c>
      <c r="D62" s="176">
        <f>SUM(D63:D65)</f>
        <v>2414439</v>
      </c>
      <c r="E62" s="176">
        <f aca="true" t="shared" si="11" ref="E62:O62">SUM(E63:E65)</f>
        <v>2414439</v>
      </c>
      <c r="F62" s="176">
        <f t="shared" si="11"/>
        <v>1548210</v>
      </c>
      <c r="G62" s="176">
        <f t="shared" si="11"/>
        <v>480610</v>
      </c>
      <c r="H62" s="176">
        <f t="shared" si="11"/>
        <v>0</v>
      </c>
      <c r="I62" s="176">
        <f t="shared" si="11"/>
        <v>193900</v>
      </c>
      <c r="J62" s="176">
        <f t="shared" si="11"/>
        <v>115900</v>
      </c>
      <c r="K62" s="176">
        <f t="shared" si="11"/>
        <v>13900</v>
      </c>
      <c r="L62" s="176">
        <f t="shared" si="11"/>
        <v>0</v>
      </c>
      <c r="M62" s="176">
        <f t="shared" si="11"/>
        <v>78000</v>
      </c>
      <c r="N62" s="176">
        <f t="shared" si="11"/>
        <v>30000</v>
      </c>
      <c r="O62" s="176">
        <f t="shared" si="11"/>
        <v>30000</v>
      </c>
      <c r="P62" s="176">
        <f t="shared" si="2"/>
        <v>2608339</v>
      </c>
      <c r="Q62" s="171"/>
    </row>
    <row r="63" spans="1:17" ht="15">
      <c r="A63" s="177" t="s">
        <v>18</v>
      </c>
      <c r="B63" s="183" t="s">
        <v>306</v>
      </c>
      <c r="C63" s="179" t="s">
        <v>19</v>
      </c>
      <c r="D63" s="262">
        <v>1307397</v>
      </c>
      <c r="E63" s="180">
        <f>D63-H63</f>
        <v>1307397</v>
      </c>
      <c r="F63" s="180">
        <v>961960</v>
      </c>
      <c r="G63" s="180">
        <v>114520</v>
      </c>
      <c r="H63" s="180"/>
      <c r="I63" s="262">
        <v>35000</v>
      </c>
      <c r="J63" s="180">
        <f>I63-M63</f>
        <v>5000</v>
      </c>
      <c r="K63" s="180"/>
      <c r="L63" s="180"/>
      <c r="M63" s="180">
        <v>30000</v>
      </c>
      <c r="N63" s="180">
        <v>30000</v>
      </c>
      <c r="O63" s="180">
        <v>30000</v>
      </c>
      <c r="P63" s="263">
        <f t="shared" si="2"/>
        <v>1342397</v>
      </c>
      <c r="Q63" s="171"/>
    </row>
    <row r="64" spans="1:17" ht="18.75" customHeight="1">
      <c r="A64" s="177" t="s">
        <v>428</v>
      </c>
      <c r="B64" s="178" t="s">
        <v>306</v>
      </c>
      <c r="C64" s="110" t="s">
        <v>310</v>
      </c>
      <c r="D64" s="262">
        <v>869962</v>
      </c>
      <c r="E64" s="180">
        <f>D64-H64</f>
        <v>869962</v>
      </c>
      <c r="F64" s="180">
        <v>405695</v>
      </c>
      <c r="G64" s="180">
        <v>366090</v>
      </c>
      <c r="H64" s="180"/>
      <c r="I64" s="262">
        <v>158900</v>
      </c>
      <c r="J64" s="180">
        <f>I64-M64</f>
        <v>110900</v>
      </c>
      <c r="K64" s="180">
        <v>13900</v>
      </c>
      <c r="L64" s="180"/>
      <c r="M64" s="180">
        <v>48000</v>
      </c>
      <c r="N64" s="180"/>
      <c r="O64" s="180"/>
      <c r="P64" s="263">
        <f t="shared" si="2"/>
        <v>1028862</v>
      </c>
      <c r="Q64" s="171"/>
    </row>
    <row r="65" spans="1:17" ht="15.75">
      <c r="A65" s="177" t="s">
        <v>20</v>
      </c>
      <c r="B65" s="178" t="s">
        <v>17</v>
      </c>
      <c r="C65" s="179" t="s">
        <v>21</v>
      </c>
      <c r="D65" s="262">
        <v>237080</v>
      </c>
      <c r="E65" s="180">
        <f>D65-H65</f>
        <v>237080</v>
      </c>
      <c r="F65" s="180">
        <v>180555</v>
      </c>
      <c r="G65" s="180"/>
      <c r="H65" s="180"/>
      <c r="I65" s="189"/>
      <c r="J65" s="180">
        <f>I65-M65</f>
        <v>0</v>
      </c>
      <c r="K65" s="180"/>
      <c r="L65" s="180"/>
      <c r="M65" s="180"/>
      <c r="N65" s="180"/>
      <c r="O65" s="180"/>
      <c r="P65" s="263">
        <f t="shared" si="2"/>
        <v>237080</v>
      </c>
      <c r="Q65" s="171"/>
    </row>
    <row r="66" spans="1:17" ht="15.75" hidden="1">
      <c r="A66" s="181" t="s">
        <v>22</v>
      </c>
      <c r="B66" s="182" t="s">
        <v>389</v>
      </c>
      <c r="C66" s="175" t="s">
        <v>23</v>
      </c>
      <c r="D66" s="176">
        <f>D67</f>
        <v>0</v>
      </c>
      <c r="E66" s="176">
        <f aca="true" t="shared" si="12" ref="E66:O66">E67</f>
        <v>0</v>
      </c>
      <c r="F66" s="176">
        <f t="shared" si="12"/>
        <v>0</v>
      </c>
      <c r="G66" s="176">
        <f t="shared" si="12"/>
        <v>0</v>
      </c>
      <c r="H66" s="176">
        <f t="shared" si="12"/>
        <v>0</v>
      </c>
      <c r="I66" s="176">
        <f t="shared" si="12"/>
        <v>0</v>
      </c>
      <c r="J66" s="176">
        <f t="shared" si="12"/>
        <v>0</v>
      </c>
      <c r="K66" s="176">
        <f t="shared" si="12"/>
        <v>0</v>
      </c>
      <c r="L66" s="176">
        <f t="shared" si="12"/>
        <v>0</v>
      </c>
      <c r="M66" s="176">
        <f t="shared" si="12"/>
        <v>0</v>
      </c>
      <c r="N66" s="176">
        <f t="shared" si="12"/>
        <v>0</v>
      </c>
      <c r="O66" s="176">
        <f t="shared" si="12"/>
        <v>0</v>
      </c>
      <c r="P66" s="176">
        <f t="shared" si="2"/>
        <v>0</v>
      </c>
      <c r="Q66" s="171"/>
    </row>
    <row r="67" spans="1:17" ht="15.75" hidden="1">
      <c r="A67" s="177" t="s">
        <v>24</v>
      </c>
      <c r="B67" s="178" t="s">
        <v>234</v>
      </c>
      <c r="C67" s="179" t="s">
        <v>25</v>
      </c>
      <c r="D67" s="262"/>
      <c r="E67" s="180">
        <f>D67-H67</f>
        <v>0</v>
      </c>
      <c r="F67" s="180"/>
      <c r="G67" s="180"/>
      <c r="H67" s="180"/>
      <c r="I67" s="189"/>
      <c r="J67" s="180">
        <f>I67-M67</f>
        <v>0</v>
      </c>
      <c r="K67" s="180"/>
      <c r="L67" s="180"/>
      <c r="M67" s="180"/>
      <c r="N67" s="180"/>
      <c r="O67" s="180"/>
      <c r="P67" s="263">
        <f t="shared" si="2"/>
        <v>0</v>
      </c>
      <c r="Q67" s="171"/>
    </row>
    <row r="68" spans="1:17" ht="15.75">
      <c r="A68" s="181" t="s">
        <v>26</v>
      </c>
      <c r="B68" s="182" t="s">
        <v>389</v>
      </c>
      <c r="C68" s="175" t="s">
        <v>27</v>
      </c>
      <c r="D68" s="176">
        <f>D69</f>
        <v>30000</v>
      </c>
      <c r="E68" s="176">
        <f aca="true" t="shared" si="13" ref="E68:O68">E69</f>
        <v>30000</v>
      </c>
      <c r="F68" s="176">
        <f t="shared" si="13"/>
        <v>0</v>
      </c>
      <c r="G68" s="176">
        <f t="shared" si="13"/>
        <v>0</v>
      </c>
      <c r="H68" s="176">
        <f t="shared" si="13"/>
        <v>0</v>
      </c>
      <c r="I68" s="176">
        <f t="shared" si="13"/>
        <v>0</v>
      </c>
      <c r="J68" s="176">
        <f t="shared" si="13"/>
        <v>0</v>
      </c>
      <c r="K68" s="176">
        <f t="shared" si="13"/>
        <v>0</v>
      </c>
      <c r="L68" s="176">
        <f t="shared" si="13"/>
        <v>0</v>
      </c>
      <c r="M68" s="176">
        <f t="shared" si="13"/>
        <v>0</v>
      </c>
      <c r="N68" s="176">
        <f t="shared" si="13"/>
        <v>0</v>
      </c>
      <c r="O68" s="176">
        <f t="shared" si="13"/>
        <v>0</v>
      </c>
      <c r="P68" s="176">
        <f t="shared" si="2"/>
        <v>30000</v>
      </c>
      <c r="Q68" s="171"/>
    </row>
    <row r="69" spans="1:17" ht="15" customHeight="1">
      <c r="A69" s="177" t="s">
        <v>28</v>
      </c>
      <c r="B69" s="178" t="s">
        <v>29</v>
      </c>
      <c r="C69" s="179" t="s">
        <v>30</v>
      </c>
      <c r="D69" s="262">
        <v>30000</v>
      </c>
      <c r="E69" s="180">
        <f>D69-H69</f>
        <v>30000</v>
      </c>
      <c r="F69" s="180"/>
      <c r="G69" s="180"/>
      <c r="H69" s="180"/>
      <c r="I69" s="189"/>
      <c r="J69" s="180">
        <f>I69-M69</f>
        <v>0</v>
      </c>
      <c r="K69" s="180"/>
      <c r="L69" s="180"/>
      <c r="M69" s="180"/>
      <c r="N69" s="180"/>
      <c r="O69" s="180"/>
      <c r="P69" s="263">
        <f t="shared" si="2"/>
        <v>30000</v>
      </c>
      <c r="Q69" s="171"/>
    </row>
    <row r="70" spans="1:17" ht="15.75" hidden="1">
      <c r="A70" s="181" t="s">
        <v>31</v>
      </c>
      <c r="B70" s="182" t="s">
        <v>389</v>
      </c>
      <c r="C70" s="175" t="s">
        <v>32</v>
      </c>
      <c r="D70" s="176">
        <f>D71+D72+D73</f>
        <v>0</v>
      </c>
      <c r="E70" s="176">
        <f aca="true" t="shared" si="14" ref="E70:O70">E71+E72+E73</f>
        <v>0</v>
      </c>
      <c r="F70" s="176">
        <f t="shared" si="14"/>
        <v>0</v>
      </c>
      <c r="G70" s="176">
        <f t="shared" si="14"/>
        <v>0</v>
      </c>
      <c r="H70" s="176">
        <f t="shared" si="14"/>
        <v>0</v>
      </c>
      <c r="I70" s="176">
        <f t="shared" si="14"/>
        <v>0</v>
      </c>
      <c r="J70" s="176">
        <f t="shared" si="14"/>
        <v>0</v>
      </c>
      <c r="K70" s="176">
        <f t="shared" si="14"/>
        <v>0</v>
      </c>
      <c r="L70" s="176">
        <f t="shared" si="14"/>
        <v>0</v>
      </c>
      <c r="M70" s="176">
        <f t="shared" si="14"/>
        <v>0</v>
      </c>
      <c r="N70" s="176">
        <f t="shared" si="14"/>
        <v>0</v>
      </c>
      <c r="O70" s="176">
        <f t="shared" si="14"/>
        <v>0</v>
      </c>
      <c r="P70" s="176">
        <f t="shared" si="2"/>
        <v>0</v>
      </c>
      <c r="Q70" s="171"/>
    </row>
    <row r="71" spans="1:17" ht="15.75" hidden="1">
      <c r="A71" s="177" t="s">
        <v>33</v>
      </c>
      <c r="B71" s="178" t="s">
        <v>34</v>
      </c>
      <c r="C71" s="179" t="s">
        <v>35</v>
      </c>
      <c r="D71" s="189"/>
      <c r="E71" s="180">
        <f>D71-H71</f>
        <v>0</v>
      </c>
      <c r="F71" s="180"/>
      <c r="G71" s="180"/>
      <c r="H71" s="180"/>
      <c r="I71" s="189"/>
      <c r="J71" s="180">
        <f>I71-M71</f>
        <v>0</v>
      </c>
      <c r="K71" s="180"/>
      <c r="L71" s="180"/>
      <c r="M71" s="180"/>
      <c r="N71" s="180"/>
      <c r="O71" s="180"/>
      <c r="P71" s="263">
        <f t="shared" si="2"/>
        <v>0</v>
      </c>
      <c r="Q71" s="171"/>
    </row>
    <row r="72" spans="1:17" ht="15.75" hidden="1">
      <c r="A72" s="177" t="s">
        <v>429</v>
      </c>
      <c r="B72" s="178" t="s">
        <v>36</v>
      </c>
      <c r="C72" s="179" t="s">
        <v>148</v>
      </c>
      <c r="D72" s="189"/>
      <c r="E72" s="180">
        <f>D72-H72</f>
        <v>0</v>
      </c>
      <c r="F72" s="180"/>
      <c r="G72" s="180"/>
      <c r="H72" s="180"/>
      <c r="I72" s="262"/>
      <c r="J72" s="180">
        <f>I72-M72</f>
        <v>0</v>
      </c>
      <c r="K72" s="180"/>
      <c r="L72" s="180"/>
      <c r="M72" s="180"/>
      <c r="N72" s="180"/>
      <c r="O72" s="180"/>
      <c r="P72" s="263">
        <f t="shared" si="2"/>
        <v>0</v>
      </c>
      <c r="Q72" s="171"/>
    </row>
    <row r="73" spans="1:17" ht="15.75" hidden="1">
      <c r="A73" s="177">
        <v>150122</v>
      </c>
      <c r="B73" s="178"/>
      <c r="C73" s="179" t="s">
        <v>430</v>
      </c>
      <c r="D73" s="189"/>
      <c r="E73" s="180">
        <f>D73-H73</f>
        <v>0</v>
      </c>
      <c r="F73" s="180"/>
      <c r="G73" s="180"/>
      <c r="H73" s="180"/>
      <c r="I73" s="189"/>
      <c r="J73" s="180">
        <f>I73-M73</f>
        <v>0</v>
      </c>
      <c r="K73" s="180"/>
      <c r="L73" s="180"/>
      <c r="M73" s="180"/>
      <c r="N73" s="180"/>
      <c r="O73" s="180"/>
      <c r="P73" s="263"/>
      <c r="Q73" s="171"/>
    </row>
    <row r="74" spans="1:17" s="108" customFormat="1" ht="15.75" hidden="1">
      <c r="A74" s="181" t="s">
        <v>44</v>
      </c>
      <c r="B74" s="182" t="s">
        <v>389</v>
      </c>
      <c r="C74" s="264" t="s">
        <v>45</v>
      </c>
      <c r="D74" s="176">
        <f>D75</f>
        <v>0</v>
      </c>
      <c r="E74" s="176">
        <f aca="true" t="shared" si="15" ref="E74:O74">E75</f>
        <v>0</v>
      </c>
      <c r="F74" s="176">
        <f t="shared" si="15"/>
        <v>0</v>
      </c>
      <c r="G74" s="176">
        <f t="shared" si="15"/>
        <v>0</v>
      </c>
      <c r="H74" s="176">
        <f t="shared" si="15"/>
        <v>0</v>
      </c>
      <c r="I74" s="176">
        <f t="shared" si="15"/>
        <v>0</v>
      </c>
      <c r="J74" s="176">
        <f t="shared" si="15"/>
        <v>0</v>
      </c>
      <c r="K74" s="176">
        <f t="shared" si="15"/>
        <v>0</v>
      </c>
      <c r="L74" s="176">
        <f t="shared" si="15"/>
        <v>0</v>
      </c>
      <c r="M74" s="176">
        <f t="shared" si="15"/>
        <v>0</v>
      </c>
      <c r="N74" s="176">
        <f t="shared" si="15"/>
        <v>0</v>
      </c>
      <c r="O74" s="176">
        <f t="shared" si="15"/>
        <v>0</v>
      </c>
      <c r="P74" s="176">
        <f t="shared" si="2"/>
        <v>0</v>
      </c>
      <c r="Q74" s="265"/>
    </row>
    <row r="75" spans="1:17" ht="30" customHeight="1" hidden="1">
      <c r="A75" s="177">
        <v>160903</v>
      </c>
      <c r="B75" s="178"/>
      <c r="C75" s="112" t="s">
        <v>170</v>
      </c>
      <c r="D75" s="262"/>
      <c r="E75" s="180">
        <f>D75-H75</f>
        <v>0</v>
      </c>
      <c r="F75" s="180"/>
      <c r="G75" s="180"/>
      <c r="H75" s="180"/>
      <c r="I75" s="189"/>
      <c r="J75" s="180">
        <f>I75-M75</f>
        <v>0</v>
      </c>
      <c r="K75" s="180"/>
      <c r="L75" s="180"/>
      <c r="M75" s="180"/>
      <c r="N75" s="180"/>
      <c r="O75" s="180"/>
      <c r="P75" s="263">
        <f t="shared" si="2"/>
        <v>0</v>
      </c>
      <c r="Q75" s="171"/>
    </row>
    <row r="76" spans="1:17" ht="25.5" hidden="1">
      <c r="A76" s="181" t="s">
        <v>431</v>
      </c>
      <c r="B76" s="219"/>
      <c r="C76" s="220" t="s">
        <v>341</v>
      </c>
      <c r="D76" s="176">
        <f>D77+D78</f>
        <v>0</v>
      </c>
      <c r="E76" s="176">
        <f aca="true" t="shared" si="16" ref="E76:O76">E77+E78</f>
        <v>0</v>
      </c>
      <c r="F76" s="176">
        <f t="shared" si="16"/>
        <v>0</v>
      </c>
      <c r="G76" s="176">
        <f t="shared" si="16"/>
        <v>0</v>
      </c>
      <c r="H76" s="176">
        <f t="shared" si="16"/>
        <v>0</v>
      </c>
      <c r="I76" s="176">
        <f t="shared" si="16"/>
        <v>0</v>
      </c>
      <c r="J76" s="176">
        <f t="shared" si="16"/>
        <v>0</v>
      </c>
      <c r="K76" s="176">
        <f t="shared" si="16"/>
        <v>0</v>
      </c>
      <c r="L76" s="176">
        <f t="shared" si="16"/>
        <v>0</v>
      </c>
      <c r="M76" s="176">
        <f t="shared" si="16"/>
        <v>0</v>
      </c>
      <c r="N76" s="176">
        <f t="shared" si="16"/>
        <v>0</v>
      </c>
      <c r="O76" s="176">
        <f t="shared" si="16"/>
        <v>0</v>
      </c>
      <c r="P76" s="176">
        <f t="shared" si="2"/>
        <v>0</v>
      </c>
      <c r="Q76" s="171"/>
    </row>
    <row r="77" spans="1:17" ht="32.25" customHeight="1" hidden="1">
      <c r="A77" s="79" t="s">
        <v>301</v>
      </c>
      <c r="B77" s="178"/>
      <c r="C77" s="110" t="s">
        <v>302</v>
      </c>
      <c r="D77" s="262"/>
      <c r="E77" s="180">
        <f>D77-H77</f>
        <v>0</v>
      </c>
      <c r="F77" s="180"/>
      <c r="G77" s="180"/>
      <c r="H77" s="180"/>
      <c r="I77" s="189"/>
      <c r="J77" s="180">
        <f>I77-M77</f>
        <v>0</v>
      </c>
      <c r="K77" s="180"/>
      <c r="L77" s="180"/>
      <c r="M77" s="180"/>
      <c r="N77" s="180"/>
      <c r="O77" s="180"/>
      <c r="P77" s="263">
        <f t="shared" si="2"/>
        <v>0</v>
      </c>
      <c r="Q77" s="171"/>
    </row>
    <row r="78" spans="1:17" ht="30.75" customHeight="1" hidden="1">
      <c r="A78" s="79" t="s">
        <v>303</v>
      </c>
      <c r="B78" s="178"/>
      <c r="C78" s="110" t="s">
        <v>304</v>
      </c>
      <c r="D78" s="262"/>
      <c r="E78" s="180">
        <f>D78-H78</f>
        <v>0</v>
      </c>
      <c r="F78" s="180"/>
      <c r="G78" s="180"/>
      <c r="H78" s="180"/>
      <c r="I78" s="189"/>
      <c r="J78" s="180"/>
      <c r="K78" s="180"/>
      <c r="L78" s="180"/>
      <c r="M78" s="180"/>
      <c r="N78" s="180"/>
      <c r="O78" s="180"/>
      <c r="P78" s="263">
        <f t="shared" si="2"/>
        <v>0</v>
      </c>
      <c r="Q78" s="171"/>
    </row>
    <row r="79" spans="1:17" ht="15.75">
      <c r="A79" s="181" t="s">
        <v>46</v>
      </c>
      <c r="B79" s="182" t="s">
        <v>389</v>
      </c>
      <c r="C79" s="175" t="s">
        <v>47</v>
      </c>
      <c r="D79" s="176">
        <f>D80</f>
        <v>10000</v>
      </c>
      <c r="E79" s="176">
        <f aca="true" t="shared" si="17" ref="E79:O79">E80</f>
        <v>10000</v>
      </c>
      <c r="F79" s="176">
        <f t="shared" si="17"/>
        <v>0</v>
      </c>
      <c r="G79" s="176">
        <f t="shared" si="17"/>
        <v>0</v>
      </c>
      <c r="H79" s="176">
        <f t="shared" si="17"/>
        <v>0</v>
      </c>
      <c r="I79" s="176">
        <f t="shared" si="17"/>
        <v>0</v>
      </c>
      <c r="J79" s="176">
        <f t="shared" si="17"/>
        <v>0</v>
      </c>
      <c r="K79" s="176">
        <f t="shared" si="17"/>
        <v>0</v>
      </c>
      <c r="L79" s="176">
        <f t="shared" si="17"/>
        <v>0</v>
      </c>
      <c r="M79" s="176">
        <f t="shared" si="17"/>
        <v>0</v>
      </c>
      <c r="N79" s="176">
        <f t="shared" si="17"/>
        <v>0</v>
      </c>
      <c r="O79" s="176">
        <f t="shared" si="17"/>
        <v>0</v>
      </c>
      <c r="P79" s="176">
        <f t="shared" si="2"/>
        <v>10000</v>
      </c>
      <c r="Q79" s="171"/>
    </row>
    <row r="80" spans="1:17" ht="15.75" customHeight="1">
      <c r="A80" s="177" t="s">
        <v>48</v>
      </c>
      <c r="B80" s="178" t="s">
        <v>49</v>
      </c>
      <c r="C80" s="179" t="s">
        <v>50</v>
      </c>
      <c r="D80" s="262">
        <v>10000</v>
      </c>
      <c r="E80" s="180">
        <f>D80-H80</f>
        <v>10000</v>
      </c>
      <c r="F80" s="180"/>
      <c r="G80" s="180"/>
      <c r="H80" s="180"/>
      <c r="I80" s="189"/>
      <c r="J80" s="180">
        <f>I80-M80</f>
        <v>0</v>
      </c>
      <c r="K80" s="180"/>
      <c r="L80" s="180"/>
      <c r="M80" s="180"/>
      <c r="N80" s="180"/>
      <c r="O80" s="180"/>
      <c r="P80" s="263">
        <f t="shared" si="2"/>
        <v>10000</v>
      </c>
      <c r="Q80" s="171"/>
    </row>
    <row r="81" spans="1:17" ht="25.5">
      <c r="A81" s="181" t="s">
        <v>51</v>
      </c>
      <c r="B81" s="182" t="s">
        <v>389</v>
      </c>
      <c r="C81" s="175" t="s">
        <v>52</v>
      </c>
      <c r="D81" s="176">
        <f>D82</f>
        <v>18000</v>
      </c>
      <c r="E81" s="176">
        <f aca="true" t="shared" si="18" ref="E81:O81">E82</f>
        <v>18000</v>
      </c>
      <c r="F81" s="176">
        <f t="shared" si="18"/>
        <v>0</v>
      </c>
      <c r="G81" s="176">
        <f t="shared" si="18"/>
        <v>0</v>
      </c>
      <c r="H81" s="176">
        <f t="shared" si="18"/>
        <v>0</v>
      </c>
      <c r="I81" s="176">
        <f t="shared" si="18"/>
        <v>0</v>
      </c>
      <c r="J81" s="176">
        <f t="shared" si="18"/>
        <v>0</v>
      </c>
      <c r="K81" s="176">
        <f t="shared" si="18"/>
        <v>0</v>
      </c>
      <c r="L81" s="176">
        <f t="shared" si="18"/>
        <v>0</v>
      </c>
      <c r="M81" s="176">
        <f t="shared" si="18"/>
        <v>0</v>
      </c>
      <c r="N81" s="176">
        <f t="shared" si="18"/>
        <v>0</v>
      </c>
      <c r="O81" s="176">
        <f t="shared" si="18"/>
        <v>0</v>
      </c>
      <c r="P81" s="176">
        <f aca="true" t="shared" si="19" ref="P81:P96">D81+I81</f>
        <v>18000</v>
      </c>
      <c r="Q81" s="171"/>
    </row>
    <row r="82" spans="1:17" ht="26.25" customHeight="1">
      <c r="A82" s="177" t="s">
        <v>53</v>
      </c>
      <c r="B82" s="178" t="s">
        <v>54</v>
      </c>
      <c r="C82" s="179" t="s">
        <v>55</v>
      </c>
      <c r="D82" s="262">
        <v>18000</v>
      </c>
      <c r="E82" s="180">
        <f>D82-H82</f>
        <v>18000</v>
      </c>
      <c r="F82" s="180"/>
      <c r="G82" s="180"/>
      <c r="H82" s="180"/>
      <c r="I82" s="189"/>
      <c r="J82" s="180">
        <f>I82-M82</f>
        <v>0</v>
      </c>
      <c r="K82" s="180"/>
      <c r="L82" s="180"/>
      <c r="M82" s="180"/>
      <c r="N82" s="180"/>
      <c r="O82" s="180"/>
      <c r="P82" s="263">
        <f t="shared" si="19"/>
        <v>18000</v>
      </c>
      <c r="Q82" s="171"/>
    </row>
    <row r="83" spans="1:17" ht="15.75">
      <c r="A83" s="181" t="s">
        <v>56</v>
      </c>
      <c r="B83" s="181"/>
      <c r="C83" s="184" t="s">
        <v>57</v>
      </c>
      <c r="D83" s="176">
        <f>D84+D85</f>
        <v>222960</v>
      </c>
      <c r="E83" s="176">
        <f>E84+E85</f>
        <v>172960</v>
      </c>
      <c r="F83" s="176">
        <f aca="true" t="shared" si="20" ref="F83:O83">F84+F85</f>
        <v>0</v>
      </c>
      <c r="G83" s="176">
        <f t="shared" si="20"/>
        <v>0</v>
      </c>
      <c r="H83" s="176">
        <f t="shared" si="20"/>
        <v>0</v>
      </c>
      <c r="I83" s="176">
        <f t="shared" si="20"/>
        <v>0</v>
      </c>
      <c r="J83" s="176">
        <f t="shared" si="20"/>
        <v>0</v>
      </c>
      <c r="K83" s="176">
        <f t="shared" si="20"/>
        <v>0</v>
      </c>
      <c r="L83" s="176">
        <f t="shared" si="20"/>
        <v>0</v>
      </c>
      <c r="M83" s="176">
        <f t="shared" si="20"/>
        <v>0</v>
      </c>
      <c r="N83" s="176">
        <f t="shared" si="20"/>
        <v>0</v>
      </c>
      <c r="O83" s="176">
        <f t="shared" si="20"/>
        <v>0</v>
      </c>
      <c r="P83" s="176">
        <f t="shared" si="19"/>
        <v>222960</v>
      </c>
      <c r="Q83" s="171"/>
    </row>
    <row r="84" spans="1:17" ht="15.75">
      <c r="A84" s="177" t="s">
        <v>58</v>
      </c>
      <c r="B84" s="177" t="s">
        <v>59</v>
      </c>
      <c r="C84" s="185" t="s">
        <v>60</v>
      </c>
      <c r="D84" s="262">
        <v>50000</v>
      </c>
      <c r="E84" s="180"/>
      <c r="F84" s="180"/>
      <c r="G84" s="180"/>
      <c r="H84" s="180"/>
      <c r="I84" s="189"/>
      <c r="J84" s="180">
        <f>I84-M84</f>
        <v>0</v>
      </c>
      <c r="K84" s="180"/>
      <c r="L84" s="180"/>
      <c r="M84" s="180"/>
      <c r="N84" s="180"/>
      <c r="O84" s="180"/>
      <c r="P84" s="263">
        <f t="shared" si="19"/>
        <v>50000</v>
      </c>
      <c r="Q84" s="171"/>
    </row>
    <row r="85" spans="1:17" ht="15.75">
      <c r="A85" s="177" t="s">
        <v>61</v>
      </c>
      <c r="B85" s="177" t="s">
        <v>59</v>
      </c>
      <c r="C85" s="185" t="s">
        <v>408</v>
      </c>
      <c r="D85" s="262">
        <v>172960</v>
      </c>
      <c r="E85" s="180">
        <f>D85-H85</f>
        <v>172960</v>
      </c>
      <c r="F85" s="180"/>
      <c r="G85" s="180"/>
      <c r="H85" s="180"/>
      <c r="I85" s="189"/>
      <c r="J85" s="180">
        <f>I85-M85</f>
        <v>0</v>
      </c>
      <c r="K85" s="180"/>
      <c r="L85" s="180"/>
      <c r="M85" s="180"/>
      <c r="N85" s="180"/>
      <c r="O85" s="180"/>
      <c r="P85" s="263">
        <f t="shared" si="19"/>
        <v>172960</v>
      </c>
      <c r="Q85" s="171"/>
    </row>
    <row r="86" spans="1:17" s="191" customFormat="1" ht="29.25" customHeight="1">
      <c r="A86" s="221" t="s">
        <v>62</v>
      </c>
      <c r="B86" s="221"/>
      <c r="C86" s="222" t="s">
        <v>63</v>
      </c>
      <c r="D86" s="266">
        <f aca="true" t="shared" si="21" ref="D86:I86">D9+D11+D20+D24+D62+D66+D68+D70+D74+D76+D79+D81+D83</f>
        <v>70870945</v>
      </c>
      <c r="E86" s="266">
        <f t="shared" si="21"/>
        <v>70820945</v>
      </c>
      <c r="F86" s="266">
        <f t="shared" si="21"/>
        <v>26151681</v>
      </c>
      <c r="G86" s="266">
        <f t="shared" si="21"/>
        <v>5268210</v>
      </c>
      <c r="H86" s="266">
        <f t="shared" si="21"/>
        <v>0</v>
      </c>
      <c r="I86" s="266">
        <f t="shared" si="21"/>
        <v>1647400</v>
      </c>
      <c r="J86" s="266">
        <f>I86-M86</f>
        <v>1232400</v>
      </c>
      <c r="K86" s="266">
        <f>K9+K11+K20+K24+K62+K66+K68+K70+K74+K76+K79+K81+K83</f>
        <v>35900</v>
      </c>
      <c r="L86" s="266">
        <f>L9+L11+L20+L24+L62+L66+L68+L70+L74+L76+L79+L81+L83</f>
        <v>0</v>
      </c>
      <c r="M86" s="266">
        <f>M9+M11+M20+M24+M62+M66+M68+M70+M74+M76+M79+M81+M83</f>
        <v>415000</v>
      </c>
      <c r="N86" s="266">
        <f>N9+N11+N20+N24+N62+N66+N68+N70+N74+N76+N79+N81+N83</f>
        <v>50000</v>
      </c>
      <c r="O86" s="266">
        <f>O9+O11+O20+O24+O62+O66+O68+O70+O74+O76+O79+O81+O83</f>
        <v>50000</v>
      </c>
      <c r="P86" s="296">
        <f t="shared" si="19"/>
        <v>72518345</v>
      </c>
      <c r="Q86" s="190"/>
    </row>
    <row r="87" spans="1:17" ht="18.75" customHeight="1">
      <c r="A87" s="181"/>
      <c r="B87" s="181"/>
      <c r="C87" s="184" t="s">
        <v>445</v>
      </c>
      <c r="D87" s="176">
        <f>SUM(D88:D95)</f>
        <v>1581255</v>
      </c>
      <c r="E87" s="176">
        <f aca="true" t="shared" si="22" ref="E87:O87">SUM(E88:E95)</f>
        <v>1581255</v>
      </c>
      <c r="F87" s="176">
        <f t="shared" si="22"/>
        <v>0</v>
      </c>
      <c r="G87" s="176">
        <f t="shared" si="22"/>
        <v>0</v>
      </c>
      <c r="H87" s="176">
        <f t="shared" si="22"/>
        <v>0</v>
      </c>
      <c r="I87" s="176"/>
      <c r="J87" s="176">
        <f>SUM(J88:J95)</f>
        <v>0</v>
      </c>
      <c r="K87" s="176">
        <f t="shared" si="22"/>
        <v>0</v>
      </c>
      <c r="L87" s="176">
        <f t="shared" si="22"/>
        <v>0</v>
      </c>
      <c r="M87" s="176">
        <f t="shared" si="22"/>
        <v>0</v>
      </c>
      <c r="N87" s="176">
        <f t="shared" si="22"/>
        <v>0</v>
      </c>
      <c r="O87" s="176">
        <f t="shared" si="22"/>
        <v>0</v>
      </c>
      <c r="P87" s="176">
        <f t="shared" si="19"/>
        <v>1581255</v>
      </c>
      <c r="Q87" s="171"/>
    </row>
    <row r="88" spans="1:17" ht="25.5" hidden="1">
      <c r="A88" s="177">
        <v>250311</v>
      </c>
      <c r="B88" s="177" t="s">
        <v>64</v>
      </c>
      <c r="C88" s="112" t="s">
        <v>321</v>
      </c>
      <c r="D88" s="189"/>
      <c r="E88" s="180">
        <f>D88-H88</f>
        <v>0</v>
      </c>
      <c r="F88" s="180"/>
      <c r="G88" s="180"/>
      <c r="H88" s="180"/>
      <c r="I88" s="189"/>
      <c r="J88" s="180">
        <f>I88-M88</f>
        <v>0</v>
      </c>
      <c r="K88" s="180"/>
      <c r="L88" s="180"/>
      <c r="M88" s="180"/>
      <c r="N88" s="180"/>
      <c r="O88" s="180"/>
      <c r="P88" s="263">
        <f t="shared" si="19"/>
        <v>0</v>
      </c>
      <c r="Q88" s="171"/>
    </row>
    <row r="89" spans="1:17" ht="25.5" hidden="1">
      <c r="A89" s="177">
        <v>250313</v>
      </c>
      <c r="B89" s="177" t="s">
        <v>64</v>
      </c>
      <c r="C89" s="112" t="s">
        <v>323</v>
      </c>
      <c r="D89" s="189"/>
      <c r="E89" s="180">
        <f aca="true" t="shared" si="23" ref="E89:E95">D89-H89</f>
        <v>0</v>
      </c>
      <c r="F89" s="180"/>
      <c r="G89" s="180"/>
      <c r="H89" s="180"/>
      <c r="I89" s="189"/>
      <c r="J89" s="180">
        <f aca="true" t="shared" si="24" ref="J89:J95">I89-M89</f>
        <v>0</v>
      </c>
      <c r="K89" s="180"/>
      <c r="L89" s="180"/>
      <c r="M89" s="180"/>
      <c r="N89" s="180"/>
      <c r="O89" s="180"/>
      <c r="P89" s="263">
        <f t="shared" si="19"/>
        <v>0</v>
      </c>
      <c r="Q89" s="171"/>
    </row>
    <row r="90" spans="1:17" ht="15.75">
      <c r="A90" s="177">
        <v>250315</v>
      </c>
      <c r="B90" s="177" t="s">
        <v>64</v>
      </c>
      <c r="C90" s="113" t="s">
        <v>325</v>
      </c>
      <c r="D90" s="262">
        <v>1581255</v>
      </c>
      <c r="E90" s="180">
        <f t="shared" si="23"/>
        <v>1581255</v>
      </c>
      <c r="F90" s="180"/>
      <c r="G90" s="180"/>
      <c r="H90" s="180"/>
      <c r="I90" s="189"/>
      <c r="J90" s="180">
        <f t="shared" si="24"/>
        <v>0</v>
      </c>
      <c r="K90" s="180"/>
      <c r="L90" s="180"/>
      <c r="M90" s="180"/>
      <c r="N90" s="180"/>
      <c r="O90" s="180"/>
      <c r="P90" s="263">
        <f t="shared" si="19"/>
        <v>1581255</v>
      </c>
      <c r="Q90" s="171"/>
    </row>
    <row r="91" spans="1:17" ht="25.5" hidden="1">
      <c r="A91" s="177">
        <v>250352</v>
      </c>
      <c r="B91" s="177"/>
      <c r="C91" s="112" t="s">
        <v>327</v>
      </c>
      <c r="D91" s="189"/>
      <c r="E91" s="180">
        <f t="shared" si="23"/>
        <v>0</v>
      </c>
      <c r="F91" s="180"/>
      <c r="G91" s="180"/>
      <c r="H91" s="180"/>
      <c r="I91" s="189"/>
      <c r="J91" s="180">
        <f t="shared" si="24"/>
        <v>0</v>
      </c>
      <c r="K91" s="180"/>
      <c r="L91" s="180"/>
      <c r="M91" s="180"/>
      <c r="N91" s="180"/>
      <c r="O91" s="180"/>
      <c r="P91" s="263">
        <f t="shared" si="19"/>
        <v>0</v>
      </c>
      <c r="Q91" s="186"/>
    </row>
    <row r="92" spans="1:17" ht="38.25" hidden="1">
      <c r="A92" s="177">
        <v>250354</v>
      </c>
      <c r="B92" s="177"/>
      <c r="C92" s="112" t="s">
        <v>329</v>
      </c>
      <c r="D92" s="189"/>
      <c r="E92" s="180">
        <f t="shared" si="23"/>
        <v>0</v>
      </c>
      <c r="F92" s="180"/>
      <c r="G92" s="180"/>
      <c r="H92" s="180"/>
      <c r="I92" s="189"/>
      <c r="J92" s="180">
        <f t="shared" si="24"/>
        <v>0</v>
      </c>
      <c r="K92" s="180"/>
      <c r="L92" s="180"/>
      <c r="M92" s="180"/>
      <c r="N92" s="180"/>
      <c r="O92" s="180"/>
      <c r="P92" s="263">
        <f t="shared" si="19"/>
        <v>0</v>
      </c>
      <c r="Q92" s="171"/>
    </row>
    <row r="93" spans="1:17" ht="15.75" hidden="1">
      <c r="A93" s="177"/>
      <c r="B93" s="177"/>
      <c r="C93" s="185"/>
      <c r="D93" s="189"/>
      <c r="E93" s="180">
        <f t="shared" si="23"/>
        <v>0</v>
      </c>
      <c r="F93" s="180"/>
      <c r="G93" s="180"/>
      <c r="H93" s="180"/>
      <c r="I93" s="189"/>
      <c r="J93" s="180">
        <f t="shared" si="24"/>
        <v>0</v>
      </c>
      <c r="K93" s="180"/>
      <c r="L93" s="180"/>
      <c r="M93" s="180"/>
      <c r="N93" s="180"/>
      <c r="O93" s="180"/>
      <c r="P93" s="263">
        <f t="shared" si="19"/>
        <v>0</v>
      </c>
      <c r="Q93" s="171"/>
    </row>
    <row r="94" spans="1:17" ht="111" customHeight="1" hidden="1">
      <c r="A94" s="177"/>
      <c r="B94" s="177"/>
      <c r="C94" s="185"/>
      <c r="D94" s="189"/>
      <c r="E94" s="180">
        <f t="shared" si="23"/>
        <v>0</v>
      </c>
      <c r="F94" s="180"/>
      <c r="G94" s="180"/>
      <c r="H94" s="180"/>
      <c r="I94" s="189"/>
      <c r="J94" s="180">
        <f t="shared" si="24"/>
        <v>0</v>
      </c>
      <c r="K94" s="180"/>
      <c r="L94" s="180"/>
      <c r="M94" s="180"/>
      <c r="N94" s="180"/>
      <c r="O94" s="180"/>
      <c r="P94" s="263">
        <f t="shared" si="19"/>
        <v>0</v>
      </c>
      <c r="Q94" s="171"/>
    </row>
    <row r="95" spans="1:17" ht="15.75" hidden="1">
      <c r="A95" s="177" t="s">
        <v>65</v>
      </c>
      <c r="B95" s="177" t="s">
        <v>64</v>
      </c>
      <c r="C95" s="185" t="s">
        <v>66</v>
      </c>
      <c r="D95" s="189"/>
      <c r="E95" s="180">
        <f t="shared" si="23"/>
        <v>0</v>
      </c>
      <c r="F95" s="180"/>
      <c r="G95" s="180"/>
      <c r="H95" s="180"/>
      <c r="I95" s="189"/>
      <c r="J95" s="180">
        <f t="shared" si="24"/>
        <v>0</v>
      </c>
      <c r="K95" s="180"/>
      <c r="L95" s="180"/>
      <c r="M95" s="180"/>
      <c r="N95" s="180"/>
      <c r="O95" s="180"/>
      <c r="P95" s="263">
        <f t="shared" si="19"/>
        <v>0</v>
      </c>
      <c r="Q95" s="171"/>
    </row>
    <row r="96" spans="1:17" s="350" customFormat="1" ht="48" customHeight="1">
      <c r="A96" s="192" t="s">
        <v>67</v>
      </c>
      <c r="B96" s="192"/>
      <c r="C96" s="193" t="s">
        <v>68</v>
      </c>
      <c r="D96" s="267">
        <f>D86+D87</f>
        <v>72452200</v>
      </c>
      <c r="E96" s="267">
        <f>E86+E87</f>
        <v>72402200</v>
      </c>
      <c r="F96" s="267">
        <f aca="true" t="shared" si="25" ref="F96:O96">F86+F87</f>
        <v>26151681</v>
      </c>
      <c r="G96" s="267">
        <f t="shared" si="25"/>
        <v>5268210</v>
      </c>
      <c r="H96" s="267">
        <f t="shared" si="25"/>
        <v>0</v>
      </c>
      <c r="I96" s="267">
        <f t="shared" si="25"/>
        <v>1647400</v>
      </c>
      <c r="J96" s="267">
        <f t="shared" si="25"/>
        <v>1232400</v>
      </c>
      <c r="K96" s="267">
        <f t="shared" si="25"/>
        <v>35900</v>
      </c>
      <c r="L96" s="267">
        <f t="shared" si="25"/>
        <v>0</v>
      </c>
      <c r="M96" s="267">
        <f t="shared" si="25"/>
        <v>415000</v>
      </c>
      <c r="N96" s="267">
        <f t="shared" si="25"/>
        <v>50000</v>
      </c>
      <c r="O96" s="267">
        <f t="shared" si="25"/>
        <v>50000</v>
      </c>
      <c r="P96" s="223">
        <f t="shared" si="19"/>
        <v>74099600</v>
      </c>
      <c r="Q96" s="349"/>
    </row>
    <row r="101" spans="1:16" ht="12.75">
      <c r="A101" s="268"/>
      <c r="B101" s="268"/>
      <c r="C101" s="268"/>
      <c r="D101" s="269">
        <f>D96-'дод.3'!F111</f>
        <v>0</v>
      </c>
      <c r="E101" s="269">
        <f>E96-'дод.3'!G111</f>
        <v>0</v>
      </c>
      <c r="F101" s="269">
        <f>F96-'дод.3'!H111</f>
        <v>0</v>
      </c>
      <c r="G101" s="269">
        <f>G96-'дод.3'!I111</f>
        <v>0</v>
      </c>
      <c r="H101" s="269">
        <f>H96-'дод.3'!J111</f>
        <v>0</v>
      </c>
      <c r="I101" s="269">
        <f>I96-'дод.3'!K111</f>
        <v>0</v>
      </c>
      <c r="J101" s="269">
        <f>J96-'дод.3'!L111</f>
        <v>0</v>
      </c>
      <c r="K101" s="269">
        <f>K96-'дод.3'!M111</f>
        <v>0</v>
      </c>
      <c r="L101" s="269">
        <f>L96-'дод.3'!N111</f>
        <v>0</v>
      </c>
      <c r="M101" s="269">
        <f>M96-'дод.3'!O111</f>
        <v>0</v>
      </c>
      <c r="N101" s="269">
        <f>N96-'дод.3'!P111</f>
        <v>0</v>
      </c>
      <c r="O101" s="269">
        <f>O96-'дод.3'!Q111</f>
        <v>0</v>
      </c>
      <c r="P101" s="269">
        <f>P96-'дод.3'!R111</f>
        <v>0</v>
      </c>
    </row>
  </sheetData>
  <sheetProtection/>
  <mergeCells count="17"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  <mergeCell ref="A5:A7"/>
    <mergeCell ref="B5:B7"/>
    <mergeCell ref="C5:C7"/>
    <mergeCell ref="D5:H5"/>
    <mergeCell ref="D6:D7"/>
    <mergeCell ref="E6:E7"/>
    <mergeCell ref="F6:G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"/>
  <sheetViews>
    <sheetView showGridLines="0" showZeros="0" zoomScalePageLayoutView="0" workbookViewId="0" topLeftCell="B1">
      <selection activeCell="L2" sqref="L2:P2"/>
    </sheetView>
  </sheetViews>
  <sheetFormatPr defaultColWidth="9.16015625" defaultRowHeight="12.75"/>
  <cols>
    <col min="1" max="1" width="0" style="2" hidden="1" customWidth="1"/>
    <col min="2" max="2" width="12" style="23" customWidth="1"/>
    <col min="3" max="3" width="11.83203125" style="23" customWidth="1"/>
    <col min="4" max="4" width="47.5" style="23" customWidth="1"/>
    <col min="5" max="5" width="12.33203125" style="23" customWidth="1"/>
    <col min="6" max="8" width="12.66015625" style="23" customWidth="1"/>
    <col min="9" max="9" width="14.16015625" style="23" customWidth="1"/>
    <col min="10" max="12" width="13" style="23" customWidth="1"/>
    <col min="13" max="13" width="13.33203125" style="23" customWidth="1"/>
    <col min="14" max="16" width="13.16015625" style="23" customWidth="1"/>
    <col min="17" max="16384" width="9.16015625" style="23" customWidth="1"/>
  </cols>
  <sheetData>
    <row r="2" spans="2:16" ht="64.5" customHeight="1">
      <c r="B2" s="2"/>
      <c r="C2" s="2"/>
      <c r="D2" s="22"/>
      <c r="E2" s="22"/>
      <c r="F2" s="22"/>
      <c r="G2" s="22"/>
      <c r="H2" s="22"/>
      <c r="I2" s="22"/>
      <c r="J2" s="22"/>
      <c r="K2" s="22"/>
      <c r="L2" s="393" t="s">
        <v>548</v>
      </c>
      <c r="M2" s="393"/>
      <c r="N2" s="393"/>
      <c r="O2" s="393"/>
      <c r="P2" s="393"/>
    </row>
    <row r="3" spans="2:16" ht="32.25" customHeight="1">
      <c r="B3" s="2"/>
      <c r="C3" s="2"/>
      <c r="D3" s="434" t="s">
        <v>501</v>
      </c>
      <c r="E3" s="434"/>
      <c r="F3" s="434"/>
      <c r="G3" s="434"/>
      <c r="H3" s="434"/>
      <c r="I3" s="434"/>
      <c r="J3" s="434"/>
      <c r="K3" s="434"/>
      <c r="L3" s="434"/>
      <c r="M3" s="1"/>
      <c r="N3" s="1"/>
      <c r="O3" s="1"/>
      <c r="P3" s="1"/>
    </row>
    <row r="4" spans="2:20" ht="35.25" customHeight="1">
      <c r="B4" s="4"/>
      <c r="C4" s="24"/>
      <c r="D4" s="434"/>
      <c r="E4" s="434"/>
      <c r="F4" s="434"/>
      <c r="G4" s="434"/>
      <c r="H4" s="434"/>
      <c r="I4" s="434"/>
      <c r="J4" s="434"/>
      <c r="K4" s="434"/>
      <c r="L4" s="434"/>
      <c r="M4" s="2"/>
      <c r="N4" s="2"/>
      <c r="O4" s="2"/>
      <c r="P4" s="25"/>
      <c r="Q4" s="22"/>
      <c r="R4" s="22"/>
      <c r="S4" s="22"/>
      <c r="T4" s="22"/>
    </row>
    <row r="5" spans="2:20" ht="7.5" customHeight="1">
      <c r="B5" s="4"/>
      <c r="C5" s="24"/>
      <c r="D5" s="84"/>
      <c r="E5" s="84"/>
      <c r="F5" s="84"/>
      <c r="G5" s="84"/>
      <c r="H5" s="84"/>
      <c r="I5" s="84"/>
      <c r="J5" s="84"/>
      <c r="K5" s="84"/>
      <c r="L5" s="84"/>
      <c r="M5" s="2"/>
      <c r="N5" s="2"/>
      <c r="O5" s="2"/>
      <c r="P5" s="65" t="s">
        <v>141</v>
      </c>
      <c r="Q5" s="22"/>
      <c r="R5" s="22"/>
      <c r="S5" s="22"/>
      <c r="T5" s="22"/>
    </row>
    <row r="6" spans="1:20" ht="30.75" customHeight="1">
      <c r="A6" s="26"/>
      <c r="B6" s="407" t="s">
        <v>415</v>
      </c>
      <c r="C6" s="407" t="s">
        <v>80</v>
      </c>
      <c r="D6" s="435" t="s">
        <v>417</v>
      </c>
      <c r="E6" s="399" t="s">
        <v>81</v>
      </c>
      <c r="F6" s="399"/>
      <c r="G6" s="399"/>
      <c r="H6" s="438"/>
      <c r="I6" s="398" t="s">
        <v>82</v>
      </c>
      <c r="J6" s="399"/>
      <c r="K6" s="399"/>
      <c r="L6" s="399"/>
      <c r="M6" s="394" t="s">
        <v>83</v>
      </c>
      <c r="N6" s="394"/>
      <c r="O6" s="394"/>
      <c r="P6" s="394"/>
      <c r="Q6" s="22"/>
      <c r="R6" s="22"/>
      <c r="S6" s="22"/>
      <c r="T6" s="22"/>
    </row>
    <row r="7" spans="1:20" ht="28.5" customHeight="1">
      <c r="A7" s="27"/>
      <c r="B7" s="408"/>
      <c r="C7" s="408"/>
      <c r="D7" s="436"/>
      <c r="E7" s="435" t="s">
        <v>91</v>
      </c>
      <c r="F7" s="435" t="s">
        <v>92</v>
      </c>
      <c r="G7" s="195" t="s">
        <v>123</v>
      </c>
      <c r="H7" s="435" t="s">
        <v>93</v>
      </c>
      <c r="I7" s="435" t="s">
        <v>91</v>
      </c>
      <c r="J7" s="435" t="s">
        <v>92</v>
      </c>
      <c r="K7" s="195" t="s">
        <v>123</v>
      </c>
      <c r="L7" s="435" t="s">
        <v>93</v>
      </c>
      <c r="M7" s="435" t="s">
        <v>91</v>
      </c>
      <c r="N7" s="435" t="s">
        <v>92</v>
      </c>
      <c r="O7" s="195" t="s">
        <v>123</v>
      </c>
      <c r="P7" s="435" t="s">
        <v>93</v>
      </c>
      <c r="Q7" s="22"/>
      <c r="R7" s="22"/>
      <c r="S7" s="22"/>
      <c r="T7" s="22"/>
    </row>
    <row r="8" spans="1:20" ht="92.25" customHeight="1">
      <c r="A8" s="85"/>
      <c r="B8" s="409"/>
      <c r="C8" s="409"/>
      <c r="D8" s="437"/>
      <c r="E8" s="437"/>
      <c r="F8" s="437"/>
      <c r="G8" s="195" t="s">
        <v>121</v>
      </c>
      <c r="H8" s="437"/>
      <c r="I8" s="437"/>
      <c r="J8" s="437"/>
      <c r="K8" s="195" t="s">
        <v>121</v>
      </c>
      <c r="L8" s="437"/>
      <c r="M8" s="437"/>
      <c r="N8" s="437"/>
      <c r="O8" s="195" t="s">
        <v>121</v>
      </c>
      <c r="P8" s="437"/>
      <c r="Q8" s="22"/>
      <c r="R8" s="22"/>
      <c r="S8" s="22"/>
      <c r="T8" s="22"/>
    </row>
    <row r="9" spans="1:16" s="199" customFormat="1" ht="40.5" customHeight="1">
      <c r="A9" s="198"/>
      <c r="B9" s="203"/>
      <c r="C9" s="203"/>
      <c r="D9" s="364" t="s">
        <v>416</v>
      </c>
      <c r="E9" s="204"/>
      <c r="F9" s="204"/>
      <c r="G9" s="204"/>
      <c r="H9" s="204">
        <f>E9+F9</f>
        <v>0</v>
      </c>
      <c r="I9" s="204"/>
      <c r="J9" s="204"/>
      <c r="K9" s="204"/>
      <c r="L9" s="205">
        <f>I9+J9</f>
        <v>0</v>
      </c>
      <c r="M9" s="205">
        <f>E9+I9</f>
        <v>0</v>
      </c>
      <c r="N9" s="205">
        <f>F9+J9</f>
        <v>0</v>
      </c>
      <c r="O9" s="205">
        <f>G9+K9</f>
        <v>0</v>
      </c>
      <c r="P9" s="205">
        <f>M9+N9</f>
        <v>0</v>
      </c>
    </row>
    <row r="10" spans="1:16" s="199" customFormat="1" ht="60" customHeight="1">
      <c r="A10" s="198"/>
      <c r="B10" s="200">
        <v>250911</v>
      </c>
      <c r="C10" s="201" t="s">
        <v>130</v>
      </c>
      <c r="D10" s="202" t="s">
        <v>143</v>
      </c>
      <c r="E10" s="290">
        <v>15000</v>
      </c>
      <c r="F10" s="290">
        <v>40000</v>
      </c>
      <c r="G10" s="290"/>
      <c r="H10" s="290">
        <f>E10+F10</f>
        <v>55000</v>
      </c>
      <c r="I10" s="290"/>
      <c r="J10" s="290"/>
      <c r="K10" s="290"/>
      <c r="L10" s="290"/>
      <c r="M10" s="290">
        <f>E10+I10</f>
        <v>15000</v>
      </c>
      <c r="N10" s="290">
        <f>F10+J10</f>
        <v>40000</v>
      </c>
      <c r="O10" s="290"/>
      <c r="P10" s="290">
        <f>M10+N10</f>
        <v>55000</v>
      </c>
    </row>
    <row r="11" spans="1:16" s="199" customFormat="1" ht="60.75" customHeight="1">
      <c r="A11" s="198"/>
      <c r="B11" s="200">
        <v>250912</v>
      </c>
      <c r="C11" s="201" t="s">
        <v>130</v>
      </c>
      <c r="D11" s="202" t="s">
        <v>144</v>
      </c>
      <c r="E11" s="291"/>
      <c r="F11" s="291"/>
      <c r="G11" s="291"/>
      <c r="H11" s="291"/>
      <c r="I11" s="291"/>
      <c r="J11" s="291">
        <v>-40000</v>
      </c>
      <c r="K11" s="291"/>
      <c r="L11" s="290">
        <f>I11+J11</f>
        <v>-40000</v>
      </c>
      <c r="M11" s="290">
        <f>E11+I11</f>
        <v>0</v>
      </c>
      <c r="N11" s="290">
        <f>F11+J11</f>
        <v>-40000</v>
      </c>
      <c r="O11" s="290"/>
      <c r="P11" s="290">
        <f>M11+N11</f>
        <v>-40000</v>
      </c>
    </row>
    <row r="12" spans="1:16" s="197" customFormat="1" ht="31.5" customHeight="1">
      <c r="A12" s="196"/>
      <c r="B12" s="292"/>
      <c r="C12" s="293"/>
      <c r="D12" s="294" t="s">
        <v>122</v>
      </c>
      <c r="E12" s="295">
        <v>15000</v>
      </c>
      <c r="F12" s="295">
        <v>40000</v>
      </c>
      <c r="G12" s="295">
        <f aca="true" t="shared" si="0" ref="G12:O12">SUM(G9)</f>
        <v>0</v>
      </c>
      <c r="H12" s="295">
        <v>55000</v>
      </c>
      <c r="I12" s="295">
        <f t="shared" si="0"/>
        <v>0</v>
      </c>
      <c r="J12" s="295">
        <v>-40000</v>
      </c>
      <c r="K12" s="295">
        <f t="shared" si="0"/>
        <v>0</v>
      </c>
      <c r="L12" s="295">
        <v>-40000</v>
      </c>
      <c r="M12" s="295">
        <v>15000</v>
      </c>
      <c r="N12" s="295">
        <f t="shared" si="0"/>
        <v>0</v>
      </c>
      <c r="O12" s="295">
        <f t="shared" si="0"/>
        <v>0</v>
      </c>
      <c r="P12" s="295">
        <v>15000</v>
      </c>
    </row>
    <row r="14" spans="1:16" s="6" customFormat="1" ht="9" customHeight="1">
      <c r="A14" s="7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</row>
    <row r="15" spans="1:16" s="6" customFormat="1" ht="26.25" customHeight="1">
      <c r="A15" s="7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</row>
    <row r="17" ht="12.75">
      <c r="B17" s="94"/>
    </row>
  </sheetData>
  <sheetProtection/>
  <mergeCells count="19">
    <mergeCell ref="E7:E8"/>
    <mergeCell ref="P7:P8"/>
    <mergeCell ref="F7:F8"/>
    <mergeCell ref="H7:H8"/>
    <mergeCell ref="I7:I8"/>
    <mergeCell ref="J7:J8"/>
    <mergeCell ref="L7:L8"/>
    <mergeCell ref="M7:M8"/>
    <mergeCell ref="N7:N8"/>
    <mergeCell ref="B14:P14"/>
    <mergeCell ref="B15:P15"/>
    <mergeCell ref="L2:P2"/>
    <mergeCell ref="D3:L4"/>
    <mergeCell ref="B6:B8"/>
    <mergeCell ref="C6:C8"/>
    <mergeCell ref="D6:D8"/>
    <mergeCell ref="E6:H6"/>
    <mergeCell ref="I6:L6"/>
    <mergeCell ref="M6:P6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4"/>
  <sheetViews>
    <sheetView showGridLines="0" showZeros="0" zoomScale="75" zoomScaleNormal="75" zoomScalePageLayoutView="0" workbookViewId="0" topLeftCell="A1">
      <pane xSplit="1" ySplit="7" topLeftCell="I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3.5" style="16" hidden="1" customWidth="1"/>
    <col min="4" max="4" width="16.33203125" style="16" customWidth="1"/>
    <col min="5" max="5" width="20.16015625" style="17" customWidth="1"/>
    <col min="6" max="6" width="22.83203125" style="17" hidden="1" customWidth="1"/>
    <col min="7" max="9" width="22.83203125" style="17" customWidth="1"/>
    <col min="10" max="10" width="20" style="17" customWidth="1"/>
    <col min="11" max="11" width="20.66015625" style="17" customWidth="1"/>
    <col min="12" max="12" width="17.5" style="17" customWidth="1"/>
    <col min="13" max="13" width="22.83203125" style="16" hidden="1" customWidth="1"/>
    <col min="14" max="14" width="22.83203125" style="16" customWidth="1"/>
    <col min="15" max="15" width="18.16015625" style="16" customWidth="1"/>
    <col min="16" max="16" width="22.83203125" style="16" hidden="1" customWidth="1"/>
    <col min="17" max="17" width="18.83203125" style="16" customWidth="1"/>
    <col min="18" max="18" width="20" style="16" customWidth="1"/>
    <col min="19" max="19" width="18.33203125" style="16" customWidth="1"/>
    <col min="20" max="20" width="23.33203125" style="16" customWidth="1"/>
    <col min="21" max="21" width="18.66015625" style="16" customWidth="1"/>
    <col min="22" max="22" width="18.33203125" style="16" customWidth="1"/>
    <col min="23" max="23" width="21.33203125" style="16" customWidth="1"/>
    <col min="24" max="24" width="24.5" style="16" customWidth="1"/>
    <col min="25" max="25" width="21.33203125" style="16" customWidth="1"/>
    <col min="26" max="26" width="19.16015625" style="16" customWidth="1"/>
    <col min="27" max="27" width="19.33203125" style="16" customWidth="1"/>
    <col min="28" max="28" width="21.66015625" style="16" customWidth="1"/>
    <col min="29" max="29" width="19.33203125" style="16" customWidth="1"/>
    <col min="30" max="30" width="26.16015625" style="16" customWidth="1"/>
    <col min="31" max="31" width="37.33203125" style="16" customWidth="1"/>
    <col min="32" max="32" width="17.16015625" style="16" customWidth="1"/>
    <col min="33" max="33" width="20.16015625" style="16" customWidth="1"/>
    <col min="34" max="16384" width="9.16015625" style="16" customWidth="1"/>
  </cols>
  <sheetData>
    <row r="1" spans="1:18" ht="70.5" customHeight="1">
      <c r="A1" s="15"/>
      <c r="B1" s="15"/>
      <c r="C1" s="15"/>
      <c r="D1" s="15"/>
      <c r="E1" s="145"/>
      <c r="F1" s="145"/>
      <c r="G1" s="145"/>
      <c r="H1" s="145"/>
      <c r="I1" s="145"/>
      <c r="J1" s="145"/>
      <c r="K1" s="145"/>
      <c r="L1" s="145"/>
      <c r="M1" s="388" t="s">
        <v>510</v>
      </c>
      <c r="N1" s="388"/>
      <c r="O1" s="388"/>
      <c r="P1" s="388"/>
      <c r="Q1" s="388"/>
      <c r="R1" s="388"/>
    </row>
    <row r="2" spans="1:18" ht="29.25" customHeight="1">
      <c r="A2" s="442" t="s">
        <v>511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</row>
    <row r="3" spans="5:18" ht="18" customHeight="1" hidden="1">
      <c r="E3" s="39"/>
      <c r="F3" s="39"/>
      <c r="G3" s="39"/>
      <c r="H3" s="39"/>
      <c r="I3" s="39"/>
      <c r="J3" s="39"/>
      <c r="K3" s="39"/>
      <c r="L3" s="19"/>
      <c r="M3" s="18"/>
      <c r="N3" s="18"/>
      <c r="O3" s="18"/>
      <c r="P3" s="18"/>
      <c r="Q3" s="18"/>
      <c r="R3" s="65" t="s">
        <v>118</v>
      </c>
    </row>
    <row r="4" spans="1:18" s="81" customFormat="1" ht="24" customHeight="1">
      <c r="A4" s="439" t="s">
        <v>102</v>
      </c>
      <c r="B4" s="443" t="s">
        <v>362</v>
      </c>
      <c r="C4" s="444"/>
      <c r="D4" s="447" t="s">
        <v>476</v>
      </c>
      <c r="E4" s="450" t="s">
        <v>366</v>
      </c>
      <c r="F4" s="451"/>
      <c r="G4" s="451"/>
      <c r="H4" s="451"/>
      <c r="I4" s="451"/>
      <c r="J4" s="451"/>
      <c r="K4" s="451"/>
      <c r="L4" s="452"/>
      <c r="M4" s="450" t="s">
        <v>367</v>
      </c>
      <c r="N4" s="451"/>
      <c r="O4" s="451"/>
      <c r="P4" s="452"/>
      <c r="Q4" s="453" t="s">
        <v>93</v>
      </c>
      <c r="R4" s="447" t="s">
        <v>478</v>
      </c>
    </row>
    <row r="5" spans="1:18" s="81" customFormat="1" ht="21.75" customHeight="1">
      <c r="A5" s="440"/>
      <c r="B5" s="445"/>
      <c r="C5" s="446"/>
      <c r="D5" s="448"/>
      <c r="E5" s="450" t="s">
        <v>90</v>
      </c>
      <c r="F5" s="451"/>
      <c r="G5" s="451"/>
      <c r="H5" s="451"/>
      <c r="I5" s="451"/>
      <c r="J5" s="451"/>
      <c r="K5" s="451"/>
      <c r="L5" s="452"/>
      <c r="M5" s="450" t="s">
        <v>90</v>
      </c>
      <c r="N5" s="451"/>
      <c r="O5" s="451"/>
      <c r="P5" s="452"/>
      <c r="Q5" s="454"/>
      <c r="R5" s="448"/>
    </row>
    <row r="6" spans="1:18" s="81" customFormat="1" ht="251.25" customHeight="1">
      <c r="A6" s="441"/>
      <c r="B6" s="144" t="s">
        <v>348</v>
      </c>
      <c r="C6" s="82"/>
      <c r="D6" s="449"/>
      <c r="E6" s="149" t="s">
        <v>373</v>
      </c>
      <c r="F6" s="150" t="s">
        <v>363</v>
      </c>
      <c r="G6" s="150" t="s">
        <v>364</v>
      </c>
      <c r="H6" s="150" t="s">
        <v>365</v>
      </c>
      <c r="I6" s="151" t="s">
        <v>372</v>
      </c>
      <c r="J6" s="151" t="s">
        <v>370</v>
      </c>
      <c r="K6" s="151" t="s">
        <v>376</v>
      </c>
      <c r="L6" s="151" t="s">
        <v>377</v>
      </c>
      <c r="M6" s="152"/>
      <c r="N6" s="153" t="s">
        <v>371</v>
      </c>
      <c r="O6" s="152" t="s">
        <v>368</v>
      </c>
      <c r="P6" s="152" t="s">
        <v>369</v>
      </c>
      <c r="Q6" s="454"/>
      <c r="R6" s="449"/>
    </row>
    <row r="7" spans="1:18" ht="18" customHeight="1" hidden="1">
      <c r="A7" s="140"/>
      <c r="B7" s="38"/>
      <c r="C7" s="38"/>
      <c r="D7" s="156"/>
      <c r="E7" s="148"/>
      <c r="F7" s="146"/>
      <c r="G7" s="146"/>
      <c r="H7" s="147"/>
      <c r="I7" s="147"/>
      <c r="J7" s="147"/>
      <c r="K7" s="147"/>
      <c r="L7" s="37"/>
      <c r="M7" s="37"/>
      <c r="N7" s="37"/>
      <c r="O7" s="37"/>
      <c r="P7" s="37"/>
      <c r="Q7" s="322"/>
      <c r="R7" s="38"/>
    </row>
    <row r="8" spans="1:18" ht="15.75" customHeight="1">
      <c r="A8" s="140" t="s">
        <v>519</v>
      </c>
      <c r="B8" s="38"/>
      <c r="C8" s="38"/>
      <c r="D8" s="156">
        <v>75983</v>
      </c>
      <c r="E8" s="148"/>
      <c r="F8" s="146"/>
      <c r="G8" s="146"/>
      <c r="H8" s="147"/>
      <c r="I8" s="147"/>
      <c r="J8" s="147"/>
      <c r="K8" s="147"/>
      <c r="L8" s="37"/>
      <c r="M8" s="37"/>
      <c r="N8" s="37"/>
      <c r="O8" s="37"/>
      <c r="P8" s="37"/>
      <c r="Q8" s="322"/>
      <c r="R8" s="194" t="s">
        <v>512</v>
      </c>
    </row>
    <row r="9" spans="1:18" ht="15.75" customHeight="1">
      <c r="A9" s="140" t="s">
        <v>520</v>
      </c>
      <c r="B9" s="38"/>
      <c r="C9" s="38"/>
      <c r="D9" s="156">
        <v>52492</v>
      </c>
      <c r="E9" s="148"/>
      <c r="F9" s="146"/>
      <c r="G9" s="146"/>
      <c r="H9" s="147"/>
      <c r="I9" s="147"/>
      <c r="J9" s="147"/>
      <c r="K9" s="147"/>
      <c r="L9" s="37"/>
      <c r="M9" s="37"/>
      <c r="N9" s="37"/>
      <c r="O9" s="37"/>
      <c r="P9" s="37"/>
      <c r="Q9" s="37"/>
      <c r="R9" s="194" t="s">
        <v>495</v>
      </c>
    </row>
    <row r="10" spans="1:18" ht="15.75" customHeight="1">
      <c r="A10" s="140" t="s">
        <v>521</v>
      </c>
      <c r="B10" s="38"/>
      <c r="C10" s="38"/>
      <c r="D10" s="156">
        <v>225591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194"/>
    </row>
    <row r="11" spans="1:18" ht="15" customHeight="1">
      <c r="A11" s="140" t="s">
        <v>522</v>
      </c>
      <c r="B11" s="38"/>
      <c r="C11" s="38"/>
      <c r="D11" s="156">
        <v>10958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194" t="s">
        <v>496</v>
      </c>
    </row>
    <row r="12" spans="1:18" ht="16.5" customHeight="1">
      <c r="A12" s="140" t="s">
        <v>523</v>
      </c>
      <c r="B12" s="38"/>
      <c r="C12" s="38"/>
      <c r="D12" s="156">
        <v>31301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94" t="s">
        <v>496</v>
      </c>
    </row>
    <row r="13" spans="1:18" ht="18" customHeight="1">
      <c r="A13" s="140" t="s">
        <v>524</v>
      </c>
      <c r="B13" s="38"/>
      <c r="C13" s="38"/>
      <c r="D13" s="156">
        <v>25731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94" t="s">
        <v>513</v>
      </c>
    </row>
    <row r="14" spans="1:18" ht="17.25" customHeight="1">
      <c r="A14" s="140" t="s">
        <v>525</v>
      </c>
      <c r="B14" s="38"/>
      <c r="C14" s="38"/>
      <c r="D14" s="156">
        <v>397491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94"/>
    </row>
    <row r="15" spans="1:18" ht="16.5" customHeight="1">
      <c r="A15" s="140" t="s">
        <v>526</v>
      </c>
      <c r="B15" s="38"/>
      <c r="C15" s="38"/>
      <c r="D15" s="156">
        <v>35055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94" t="s">
        <v>512</v>
      </c>
    </row>
    <row r="16" spans="1:18" ht="18.75" customHeight="1">
      <c r="A16" s="140" t="s">
        <v>527</v>
      </c>
      <c r="B16" s="38"/>
      <c r="C16" s="38"/>
      <c r="D16" s="156">
        <v>40625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94" t="s">
        <v>496</v>
      </c>
    </row>
    <row r="17" spans="1:18" ht="16.5" customHeight="1">
      <c r="A17" s="140" t="s">
        <v>528</v>
      </c>
      <c r="B17" s="38"/>
      <c r="C17" s="38"/>
      <c r="D17" s="156">
        <v>31907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94" t="s">
        <v>513</v>
      </c>
    </row>
    <row r="18" spans="1:18" ht="18" customHeight="1">
      <c r="A18" s="140" t="s">
        <v>529</v>
      </c>
      <c r="B18" s="38"/>
      <c r="C18" s="38"/>
      <c r="D18" s="156">
        <v>19919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94"/>
    </row>
    <row r="19" spans="1:18" ht="17.25" customHeight="1">
      <c r="A19" s="140" t="s">
        <v>530</v>
      </c>
      <c r="B19" s="38"/>
      <c r="C19" s="38"/>
      <c r="D19" s="156">
        <v>20161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94" t="s">
        <v>512</v>
      </c>
    </row>
    <row r="20" spans="1:18" ht="16.5" customHeight="1">
      <c r="A20" s="140" t="s">
        <v>531</v>
      </c>
      <c r="B20" s="38"/>
      <c r="C20" s="38"/>
      <c r="D20" s="156">
        <v>27184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94" t="s">
        <v>514</v>
      </c>
    </row>
    <row r="21" spans="1:18" ht="15.75" customHeight="1">
      <c r="A21" s="140" t="s">
        <v>532</v>
      </c>
      <c r="B21" s="38"/>
      <c r="C21" s="38"/>
      <c r="D21" s="156">
        <v>28880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94" t="s">
        <v>496</v>
      </c>
    </row>
    <row r="22" spans="1:18" ht="15.75" customHeight="1">
      <c r="A22" s="140" t="s">
        <v>533</v>
      </c>
      <c r="B22" s="38"/>
      <c r="C22" s="38"/>
      <c r="D22" s="156">
        <v>135148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94"/>
    </row>
    <row r="23" spans="1:18" ht="18" customHeight="1">
      <c r="A23" s="140" t="s">
        <v>534</v>
      </c>
      <c r="B23" s="38"/>
      <c r="C23" s="38"/>
      <c r="D23" s="156">
        <v>25973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94" t="s">
        <v>512</v>
      </c>
    </row>
    <row r="24" spans="1:18" ht="16.5" customHeight="1">
      <c r="A24" s="140" t="s">
        <v>535</v>
      </c>
      <c r="B24" s="38"/>
      <c r="C24" s="38"/>
      <c r="D24" s="156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94" t="s">
        <v>495</v>
      </c>
    </row>
    <row r="25" spans="1:18" ht="17.25" customHeight="1">
      <c r="A25" s="140" t="s">
        <v>536</v>
      </c>
      <c r="B25" s="38"/>
      <c r="C25" s="38"/>
      <c r="D25" s="156">
        <v>31059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94"/>
    </row>
    <row r="26" spans="1:18" ht="16.5" customHeight="1">
      <c r="A26" s="140" t="s">
        <v>537</v>
      </c>
      <c r="B26" s="38"/>
      <c r="C26" s="38"/>
      <c r="D26" s="156">
        <v>66235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194" t="s">
        <v>515</v>
      </c>
    </row>
    <row r="27" spans="1:18" ht="16.5" customHeight="1">
      <c r="A27" s="140" t="s">
        <v>538</v>
      </c>
      <c r="B27" s="38"/>
      <c r="C27" s="38"/>
      <c r="D27" s="156">
        <v>52431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94" t="s">
        <v>512</v>
      </c>
    </row>
    <row r="28" spans="1:18" ht="17.25" customHeight="1">
      <c r="A28" s="140" t="s">
        <v>539</v>
      </c>
      <c r="B28" s="38"/>
      <c r="C28" s="38"/>
      <c r="D28" s="156">
        <v>20343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94" t="s">
        <v>512</v>
      </c>
    </row>
    <row r="29" spans="1:18" ht="15.75" customHeight="1">
      <c r="A29" s="140" t="s">
        <v>540</v>
      </c>
      <c r="B29" s="38"/>
      <c r="C29" s="38"/>
      <c r="D29" s="156">
        <v>24944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194" t="s">
        <v>512</v>
      </c>
    </row>
    <row r="30" spans="1:18" ht="16.5" customHeight="1">
      <c r="A30" s="140" t="s">
        <v>541</v>
      </c>
      <c r="B30" s="38"/>
      <c r="C30" s="38"/>
      <c r="D30" s="156">
        <v>160856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194"/>
    </row>
    <row r="31" spans="1:18" ht="17.25" customHeight="1">
      <c r="A31" s="140" t="s">
        <v>542</v>
      </c>
      <c r="B31" s="38"/>
      <c r="C31" s="38"/>
      <c r="D31" s="156">
        <v>28637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194" t="s">
        <v>516</v>
      </c>
    </row>
    <row r="32" spans="1:18" ht="18" customHeight="1">
      <c r="A32" s="141" t="s">
        <v>359</v>
      </c>
      <c r="B32" s="38"/>
      <c r="C32" s="38"/>
      <c r="D32" s="327">
        <f>D31+D30+D29+D28+D27+D26+D25+D24+D23+D22+D21+D20+D19+D18+D17+D16+D15+D14+D13+D12+D11+D10+D9+D8+D7</f>
        <v>1581255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27">
        <f>R31+R30+R29+R28+R27+R26+R25+R24+R23+R22+R21+R20+R19+R18+R17+R16+R15+R14+R13+R12+R11+R10+R9+R8+R7</f>
        <v>1050000</v>
      </c>
    </row>
    <row r="33" spans="1:18" ht="23.25" customHeight="1">
      <c r="A33" s="142" t="s">
        <v>543</v>
      </c>
      <c r="B33" s="38"/>
      <c r="C33" s="38"/>
      <c r="D33" s="323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94" t="s">
        <v>544</v>
      </c>
    </row>
    <row r="34" spans="1:18" ht="18" customHeight="1">
      <c r="A34" s="142" t="s">
        <v>360</v>
      </c>
      <c r="B34" s="194" t="s">
        <v>477</v>
      </c>
      <c r="C34" s="38"/>
      <c r="D34" s="323"/>
      <c r="E34" s="156">
        <v>15419000</v>
      </c>
      <c r="F34" s="156"/>
      <c r="G34" s="156">
        <v>4923100</v>
      </c>
      <c r="H34" s="156">
        <v>4885400</v>
      </c>
      <c r="I34" s="156">
        <v>382900</v>
      </c>
      <c r="J34" s="156">
        <v>272300</v>
      </c>
      <c r="K34" s="159">
        <v>16360300</v>
      </c>
      <c r="L34" s="159">
        <v>18083800</v>
      </c>
      <c r="M34" s="154"/>
      <c r="N34" s="156">
        <v>29000</v>
      </c>
      <c r="O34" s="156">
        <v>3700</v>
      </c>
      <c r="P34" s="156"/>
      <c r="Q34" s="326">
        <f>E34+F34+G34+H34+I34+J34+K34+L34+N34+O34+P34</f>
        <v>60359500</v>
      </c>
      <c r="R34" s="155"/>
    </row>
    <row r="35" spans="1:18" ht="18" customHeight="1">
      <c r="A35" s="143" t="s">
        <v>361</v>
      </c>
      <c r="B35" s="324">
        <f>B32+B34</f>
        <v>4805700</v>
      </c>
      <c r="C35" s="323"/>
      <c r="D35" s="323"/>
      <c r="E35" s="324">
        <f aca="true" t="shared" si="0" ref="E35:L35">E32+E34</f>
        <v>15419000</v>
      </c>
      <c r="F35" s="324">
        <f t="shared" si="0"/>
        <v>0</v>
      </c>
      <c r="G35" s="324">
        <f t="shared" si="0"/>
        <v>4923100</v>
      </c>
      <c r="H35" s="324">
        <f t="shared" si="0"/>
        <v>4885400</v>
      </c>
      <c r="I35" s="324">
        <f t="shared" si="0"/>
        <v>382900</v>
      </c>
      <c r="J35" s="324">
        <f t="shared" si="0"/>
        <v>272300</v>
      </c>
      <c r="K35" s="324">
        <f t="shared" si="0"/>
        <v>16360300</v>
      </c>
      <c r="L35" s="324">
        <f t="shared" si="0"/>
        <v>18083800</v>
      </c>
      <c r="M35" s="325"/>
      <c r="N35" s="324">
        <f>N32+N34</f>
        <v>29000</v>
      </c>
      <c r="O35" s="324">
        <f>O32+O34</f>
        <v>3700</v>
      </c>
      <c r="P35" s="324">
        <f>P32+P34</f>
        <v>0</v>
      </c>
      <c r="Q35" s="324">
        <f>Q32+Q34</f>
        <v>60359500</v>
      </c>
      <c r="R35" s="324">
        <f>R32+R33</f>
        <v>1850000</v>
      </c>
    </row>
    <row r="36" spans="1:18" ht="23.25" customHeight="1" hidden="1">
      <c r="A36" s="82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1:18" ht="23.25" customHeight="1" hidden="1">
      <c r="A37" s="82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1:18" ht="39.75" customHeight="1" hidden="1">
      <c r="A38" s="83"/>
      <c r="B38" s="38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1:33" s="20" customFormat="1" ht="31.5" customHeight="1">
      <c r="A39" s="16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1" spans="1:33" s="21" customFormat="1" ht="12.75">
      <c r="A41" s="2"/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21" customFormat="1" ht="12.75">
      <c r="A42" s="16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68" ht="44.25" customHeight="1"/>
    <row r="81" ht="45.75" customHeight="1"/>
  </sheetData>
  <sheetProtection/>
  <mergeCells count="11">
    <mergeCell ref="R4:R6"/>
    <mergeCell ref="M1:R1"/>
    <mergeCell ref="A4:A6"/>
    <mergeCell ref="A2:R2"/>
    <mergeCell ref="B4:C5"/>
    <mergeCell ref="D4:D6"/>
    <mergeCell ref="E4:L4"/>
    <mergeCell ref="E5:L5"/>
    <mergeCell ref="M4:P4"/>
    <mergeCell ref="Q4:Q6"/>
    <mergeCell ref="M5:P5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55" r:id="rId2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="90" zoomScaleNormal="90" zoomScalePageLayoutView="0" workbookViewId="0" topLeftCell="B1">
      <pane xSplit="1" ySplit="6" topLeftCell="D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3" sqref="F3"/>
    </sheetView>
  </sheetViews>
  <sheetFormatPr defaultColWidth="9.16015625" defaultRowHeight="12.75"/>
  <cols>
    <col min="1" max="1" width="3.83203125" style="7" hidden="1" customWidth="1"/>
    <col min="2" max="2" width="15.16015625" style="75" hidden="1" customWidth="1"/>
    <col min="3" max="3" width="14" style="75" customWidth="1"/>
    <col min="4" max="4" width="16" style="75" customWidth="1"/>
    <col min="5" max="5" width="48.5" style="7" customWidth="1"/>
    <col min="6" max="6" width="45" style="7" customWidth="1"/>
    <col min="7" max="8" width="21.16015625" style="7" customWidth="1"/>
    <col min="9" max="9" width="31" style="7" customWidth="1"/>
    <col min="10" max="10" width="21.16015625" style="7" customWidth="1"/>
    <col min="11" max="11" width="15.16015625" style="7" customWidth="1"/>
    <col min="12" max="16384" width="9.16015625" style="6" customWidth="1"/>
  </cols>
  <sheetData>
    <row r="1" spans="1:11" s="34" customFormat="1" ht="22.5" customHeight="1">
      <c r="A1" s="33"/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7:11" ht="69.75" customHeight="1">
      <c r="G2" s="393" t="s">
        <v>0</v>
      </c>
      <c r="H2" s="393"/>
      <c r="I2" s="393"/>
      <c r="J2" s="393"/>
      <c r="K2" s="393"/>
    </row>
    <row r="3" spans="7:11" ht="33.75" customHeight="1">
      <c r="G3" s="297"/>
      <c r="H3" s="297"/>
      <c r="I3" s="297"/>
      <c r="J3" s="297"/>
      <c r="K3" s="297"/>
    </row>
    <row r="4" spans="1:11" ht="45" customHeight="1">
      <c r="A4" s="2"/>
      <c r="B4" s="410" t="s">
        <v>507</v>
      </c>
      <c r="C4" s="411"/>
      <c r="D4" s="411"/>
      <c r="E4" s="411"/>
      <c r="F4" s="411"/>
      <c r="G4" s="411"/>
      <c r="H4" s="411"/>
      <c r="I4" s="411"/>
      <c r="J4" s="411"/>
      <c r="K4" s="411"/>
    </row>
    <row r="5" spans="2:11" ht="18.75">
      <c r="B5" s="76"/>
      <c r="C5" s="77"/>
      <c r="D5" s="77"/>
      <c r="E5" s="8"/>
      <c r="F5" s="86"/>
      <c r="G5" s="86"/>
      <c r="H5" s="87"/>
      <c r="I5" s="86"/>
      <c r="J5" s="86"/>
      <c r="K5" s="65" t="s">
        <v>141</v>
      </c>
    </row>
    <row r="6" spans="1:11" ht="122.25" customHeight="1">
      <c r="A6" s="80"/>
      <c r="B6" s="54" t="s">
        <v>138</v>
      </c>
      <c r="C6" s="54" t="s">
        <v>415</v>
      </c>
      <c r="D6" s="54" t="s">
        <v>103</v>
      </c>
      <c r="E6" s="91" t="s">
        <v>439</v>
      </c>
      <c r="F6" s="66" t="s">
        <v>139</v>
      </c>
      <c r="G6" s="66" t="s">
        <v>124</v>
      </c>
      <c r="H6" s="66" t="s">
        <v>125</v>
      </c>
      <c r="I6" s="66" t="s">
        <v>126</v>
      </c>
      <c r="J6" s="456" t="s">
        <v>127</v>
      </c>
      <c r="K6" s="457"/>
    </row>
    <row r="7" spans="1:11" s="29" customFormat="1" ht="33" customHeight="1">
      <c r="A7" s="28"/>
      <c r="B7" s="95" t="s">
        <v>119</v>
      </c>
      <c r="C7" s="95"/>
      <c r="D7" s="95"/>
      <c r="E7" s="386" t="s">
        <v>335</v>
      </c>
      <c r="F7" s="97"/>
      <c r="G7" s="97"/>
      <c r="H7" s="97"/>
      <c r="I7" s="97"/>
      <c r="J7" s="464">
        <f>J9</f>
        <v>20000</v>
      </c>
      <c r="K7" s="465"/>
    </row>
    <row r="8" spans="2:11" ht="24" customHeight="1" hidden="1">
      <c r="B8" s="78"/>
      <c r="C8" s="79"/>
      <c r="D8" s="79"/>
      <c r="E8" s="70"/>
      <c r="F8" s="68"/>
      <c r="G8" s="68"/>
      <c r="H8" s="68"/>
      <c r="I8" s="68"/>
      <c r="J8" s="68"/>
      <c r="K8" s="68"/>
    </row>
    <row r="9" spans="1:11" s="90" customFormat="1" ht="20.25" customHeight="1">
      <c r="A9" s="75"/>
      <c r="B9" s="69" t="s">
        <v>106</v>
      </c>
      <c r="C9" s="79" t="s">
        <v>120</v>
      </c>
      <c r="D9" s="79" t="s">
        <v>101</v>
      </c>
      <c r="E9" s="98" t="s">
        <v>145</v>
      </c>
      <c r="F9" s="241" t="s">
        <v>146</v>
      </c>
      <c r="G9" s="71"/>
      <c r="H9" s="71"/>
      <c r="I9" s="71"/>
      <c r="J9" s="460">
        <v>20000</v>
      </c>
      <c r="K9" s="459"/>
    </row>
    <row r="10" spans="1:11" s="229" customFormat="1" ht="36" customHeight="1" hidden="1">
      <c r="A10" s="225"/>
      <c r="B10" s="226"/>
      <c r="C10" s="227"/>
      <c r="D10" s="227"/>
      <c r="E10" s="224" t="s">
        <v>435</v>
      </c>
      <c r="F10" s="228"/>
      <c r="G10" s="228"/>
      <c r="H10" s="228"/>
      <c r="I10" s="228"/>
      <c r="J10" s="458">
        <f>J11</f>
        <v>0</v>
      </c>
      <c r="K10" s="459"/>
    </row>
    <row r="11" spans="1:11" s="229" customFormat="1" ht="21.75" customHeight="1" hidden="1">
      <c r="A11" s="225"/>
      <c r="B11" s="206"/>
      <c r="C11" s="207" t="s">
        <v>147</v>
      </c>
      <c r="D11" s="207" t="s">
        <v>130</v>
      </c>
      <c r="E11" s="242" t="s">
        <v>148</v>
      </c>
      <c r="F11" s="240" t="s">
        <v>149</v>
      </c>
      <c r="G11" s="241"/>
      <c r="H11" s="241"/>
      <c r="I11" s="241"/>
      <c r="J11" s="460"/>
      <c r="K11" s="459"/>
    </row>
    <row r="12" spans="2:11" ht="23.25" customHeight="1" hidden="1">
      <c r="B12" s="102">
        <v>1000000</v>
      </c>
      <c r="C12" s="99"/>
      <c r="D12" s="100"/>
      <c r="E12" s="103" t="s">
        <v>150</v>
      </c>
      <c r="F12" s="101"/>
      <c r="G12" s="101"/>
      <c r="H12" s="101"/>
      <c r="I12" s="101"/>
      <c r="J12" s="276"/>
      <c r="K12" s="233"/>
    </row>
    <row r="13" spans="2:11" ht="31.5" customHeight="1" hidden="1">
      <c r="B13" s="66"/>
      <c r="C13" s="69"/>
      <c r="D13" s="79"/>
      <c r="E13" s="73"/>
      <c r="F13" s="71"/>
      <c r="G13" s="71"/>
      <c r="H13" s="71"/>
      <c r="I13" s="71"/>
      <c r="J13" s="277"/>
      <c r="K13" s="234"/>
    </row>
    <row r="14" spans="2:11" ht="40.5" customHeight="1" hidden="1">
      <c r="B14" s="66"/>
      <c r="C14" s="69"/>
      <c r="D14" s="79"/>
      <c r="E14" s="74"/>
      <c r="F14" s="68"/>
      <c r="G14" s="68"/>
      <c r="H14" s="68"/>
      <c r="I14" s="68"/>
      <c r="J14" s="278"/>
      <c r="K14" s="235"/>
    </row>
    <row r="15" spans="2:11" ht="49.5" customHeight="1" hidden="1">
      <c r="B15" s="66"/>
      <c r="C15" s="69"/>
      <c r="D15" s="79"/>
      <c r="E15" s="74"/>
      <c r="F15" s="68"/>
      <c r="G15" s="68"/>
      <c r="H15" s="68"/>
      <c r="I15" s="68"/>
      <c r="J15" s="278"/>
      <c r="K15" s="235"/>
    </row>
    <row r="16" spans="2:11" ht="63" customHeight="1" hidden="1">
      <c r="B16" s="66" t="s">
        <v>106</v>
      </c>
      <c r="C16" s="66" t="s">
        <v>106</v>
      </c>
      <c r="D16" s="78"/>
      <c r="E16" s="72" t="s">
        <v>106</v>
      </c>
      <c r="F16" s="71"/>
      <c r="G16" s="71"/>
      <c r="H16" s="71"/>
      <c r="I16" s="71"/>
      <c r="J16" s="277"/>
      <c r="K16" s="234"/>
    </row>
    <row r="17" spans="2:11" ht="29.25" customHeight="1" hidden="1">
      <c r="B17" s="102">
        <v>1500000</v>
      </c>
      <c r="C17" s="102"/>
      <c r="D17" s="95"/>
      <c r="E17" s="224" t="s">
        <v>444</v>
      </c>
      <c r="F17" s="104"/>
      <c r="G17" s="104"/>
      <c r="H17" s="104"/>
      <c r="I17" s="104"/>
      <c r="J17" s="461">
        <f>J18</f>
        <v>0</v>
      </c>
      <c r="K17" s="459"/>
    </row>
    <row r="18" spans="1:11" s="90" customFormat="1" ht="118.5" customHeight="1" hidden="1">
      <c r="A18" s="75"/>
      <c r="B18" s="69" t="s">
        <v>106</v>
      </c>
      <c r="C18" s="207" t="s">
        <v>251</v>
      </c>
      <c r="D18" s="207" t="s">
        <v>248</v>
      </c>
      <c r="E18" s="275" t="s">
        <v>252</v>
      </c>
      <c r="F18" s="241" t="s">
        <v>146</v>
      </c>
      <c r="G18" s="71"/>
      <c r="H18" s="71"/>
      <c r="I18" s="71"/>
      <c r="J18" s="466"/>
      <c r="K18" s="459"/>
    </row>
    <row r="19" spans="1:11" s="238" customFormat="1" ht="27.75" customHeight="1">
      <c r="A19" s="236"/>
      <c r="B19" s="208"/>
      <c r="C19" s="208"/>
      <c r="D19" s="209"/>
      <c r="E19" s="387" t="s">
        <v>558</v>
      </c>
      <c r="F19" s="237"/>
      <c r="G19" s="237"/>
      <c r="H19" s="237"/>
      <c r="I19" s="237"/>
      <c r="J19" s="464">
        <f>J20</f>
        <v>30000</v>
      </c>
      <c r="K19" s="465"/>
    </row>
    <row r="20" spans="1:11" s="238" customFormat="1" ht="24" customHeight="1">
      <c r="A20" s="236"/>
      <c r="B20" s="206"/>
      <c r="C20" s="206">
        <v>110201</v>
      </c>
      <c r="D20" s="207" t="s">
        <v>306</v>
      </c>
      <c r="E20" s="270" t="s">
        <v>307</v>
      </c>
      <c r="F20" s="241" t="s">
        <v>146</v>
      </c>
      <c r="G20" s="241"/>
      <c r="H20" s="241"/>
      <c r="I20" s="241"/>
      <c r="J20" s="460">
        <v>30000</v>
      </c>
      <c r="K20" s="459"/>
    </row>
    <row r="21" spans="1:11" s="232" customFormat="1" ht="33.75" customHeight="1">
      <c r="A21" s="230"/>
      <c r="B21" s="231"/>
      <c r="C21" s="272"/>
      <c r="D21" s="274"/>
      <c r="E21" s="272" t="s">
        <v>122</v>
      </c>
      <c r="F21" s="273"/>
      <c r="G21" s="273"/>
      <c r="H21" s="273"/>
      <c r="I21" s="273"/>
      <c r="J21" s="462">
        <f>J7+J19</f>
        <v>50000</v>
      </c>
      <c r="K21" s="459"/>
    </row>
    <row r="23" spans="2:18" ht="42.75" customHeight="1"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90"/>
      <c r="M23" s="90"/>
      <c r="N23" s="90"/>
      <c r="O23" s="90"/>
      <c r="P23" s="90"/>
      <c r="Q23" s="90"/>
      <c r="R23" s="90"/>
    </row>
    <row r="24" spans="2:18" ht="20.25" customHeight="1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</row>
    <row r="25" spans="2:18" ht="19.5" customHeight="1"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</row>
    <row r="27" spans="2:3" ht="12.75">
      <c r="B27" s="93"/>
      <c r="C27" s="2"/>
    </row>
  </sheetData>
  <sheetProtection/>
  <mergeCells count="16">
    <mergeCell ref="B1:K1"/>
    <mergeCell ref="B4:K4"/>
    <mergeCell ref="J9:K9"/>
    <mergeCell ref="J7:K7"/>
    <mergeCell ref="J18:K18"/>
    <mergeCell ref="J19:K19"/>
    <mergeCell ref="B24:R24"/>
    <mergeCell ref="B25:R25"/>
    <mergeCell ref="B23:K23"/>
    <mergeCell ref="G2:K2"/>
    <mergeCell ref="J6:K6"/>
    <mergeCell ref="J10:K10"/>
    <mergeCell ref="J11:K11"/>
    <mergeCell ref="J17:K17"/>
    <mergeCell ref="J20:K20"/>
    <mergeCell ref="J21:K21"/>
  </mergeCells>
  <printOptions horizontalCentered="1"/>
  <pageMargins left="0.4330708661417323" right="0.3937007874015748" top="1.1023622047244095" bottom="0.7086614173228347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="85" zoomScaleNormal="85" zoomScaleSheetLayoutView="100" zoomScalePageLayoutView="0" workbookViewId="0" topLeftCell="C1">
      <pane xSplit="1" ySplit="5" topLeftCell="D21" activePane="bottomRight" state="frozen"/>
      <selection pane="topLeft" activeCell="C1" sqref="C1"/>
      <selection pane="topRight" activeCell="D1" sqref="D1"/>
      <selection pane="bottomLeft" activeCell="C6" sqref="C6"/>
      <selection pane="bottomRight" activeCell="G8" sqref="G8"/>
    </sheetView>
  </sheetViews>
  <sheetFormatPr defaultColWidth="9.16015625" defaultRowHeight="12.75"/>
  <cols>
    <col min="1" max="1" width="3.83203125" style="7" hidden="1" customWidth="1"/>
    <col min="2" max="2" width="16.5" style="75" hidden="1" customWidth="1"/>
    <col min="3" max="3" width="15.5" style="75" customWidth="1"/>
    <col min="4" max="4" width="17.83203125" style="75" customWidth="1"/>
    <col min="5" max="5" width="54" style="7" customWidth="1"/>
    <col min="6" max="6" width="49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34" customFormat="1" ht="13.5" customHeight="1">
      <c r="A1" s="33"/>
      <c r="B1" s="463"/>
      <c r="C1" s="463"/>
      <c r="D1" s="463"/>
      <c r="E1" s="463"/>
      <c r="F1" s="463"/>
      <c r="G1" s="463"/>
      <c r="H1" s="463"/>
      <c r="I1" s="463"/>
    </row>
    <row r="2" spans="7:9" ht="63" customHeight="1">
      <c r="G2" s="393" t="s">
        <v>549</v>
      </c>
      <c r="H2" s="393"/>
      <c r="I2" s="393"/>
    </row>
    <row r="3" spans="1:9" ht="42.75" customHeight="1">
      <c r="A3" s="2"/>
      <c r="B3" s="410" t="s">
        <v>502</v>
      </c>
      <c r="C3" s="411"/>
      <c r="D3" s="411"/>
      <c r="E3" s="411"/>
      <c r="F3" s="411"/>
      <c r="G3" s="411"/>
      <c r="H3" s="411"/>
      <c r="I3" s="411"/>
    </row>
    <row r="4" spans="2:9" ht="18.75">
      <c r="B4" s="76"/>
      <c r="C4" s="77"/>
      <c r="D4" s="77"/>
      <c r="E4" s="8"/>
      <c r="F4" s="86"/>
      <c r="G4" s="86"/>
      <c r="H4" s="87"/>
      <c r="I4" s="65" t="s">
        <v>141</v>
      </c>
    </row>
    <row r="5" spans="1:9" ht="107.25" customHeight="1">
      <c r="A5" s="80"/>
      <c r="B5" s="88" t="s">
        <v>138</v>
      </c>
      <c r="C5" s="54" t="s">
        <v>415</v>
      </c>
      <c r="D5" s="54" t="s">
        <v>103</v>
      </c>
      <c r="E5" s="54" t="s">
        <v>438</v>
      </c>
      <c r="F5" s="66" t="s">
        <v>128</v>
      </c>
      <c r="G5" s="89" t="s">
        <v>91</v>
      </c>
      <c r="H5" s="66" t="s">
        <v>92</v>
      </c>
      <c r="I5" s="66" t="s">
        <v>129</v>
      </c>
    </row>
    <row r="6" spans="1:9" s="29" customFormat="1" ht="30.75" customHeight="1">
      <c r="A6" s="28"/>
      <c r="B6" s="95" t="s">
        <v>119</v>
      </c>
      <c r="C6" s="95"/>
      <c r="D6" s="95"/>
      <c r="E6" s="96" t="s">
        <v>335</v>
      </c>
      <c r="F6" s="97"/>
      <c r="G6" s="125">
        <f>G8+G9+G10+G11</f>
        <v>107960</v>
      </c>
      <c r="H6" s="125">
        <f>H8+H9+H10</f>
        <v>0</v>
      </c>
      <c r="I6" s="125">
        <f>G6+H6</f>
        <v>107960</v>
      </c>
    </row>
    <row r="7" spans="2:9" ht="17.25" customHeight="1" hidden="1">
      <c r="B7" s="78" t="s">
        <v>100</v>
      </c>
      <c r="C7" s="78"/>
      <c r="D7" s="78"/>
      <c r="E7" s="67" t="s">
        <v>172</v>
      </c>
      <c r="F7" s="68"/>
      <c r="G7" s="126"/>
      <c r="H7" s="126"/>
      <c r="I7" s="126"/>
    </row>
    <row r="8" spans="1:9" s="369" customFormat="1" ht="60">
      <c r="A8" s="365"/>
      <c r="B8" s="366" t="s">
        <v>106</v>
      </c>
      <c r="C8" s="366">
        <v>250404</v>
      </c>
      <c r="D8" s="367" t="s">
        <v>226</v>
      </c>
      <c r="E8" s="368" t="s">
        <v>142</v>
      </c>
      <c r="F8" s="109" t="s">
        <v>550</v>
      </c>
      <c r="G8" s="127">
        <v>53400</v>
      </c>
      <c r="H8" s="127"/>
      <c r="I8" s="126">
        <f aca="true" t="shared" si="0" ref="I8:I13">G8+H8</f>
        <v>53400</v>
      </c>
    </row>
    <row r="9" spans="1:9" s="369" customFormat="1" ht="84.75" customHeight="1" hidden="1">
      <c r="A9" s="365"/>
      <c r="B9" s="366"/>
      <c r="C9" s="366">
        <v>250404</v>
      </c>
      <c r="D9" s="367" t="s">
        <v>226</v>
      </c>
      <c r="E9" s="368" t="s">
        <v>142</v>
      </c>
      <c r="F9" s="109" t="s">
        <v>437</v>
      </c>
      <c r="G9" s="127"/>
      <c r="H9" s="127"/>
      <c r="I9" s="126">
        <f t="shared" si="0"/>
        <v>0</v>
      </c>
    </row>
    <row r="10" spans="1:9" s="369" customFormat="1" ht="60">
      <c r="A10" s="365"/>
      <c r="B10" s="366"/>
      <c r="C10" s="366">
        <v>250404</v>
      </c>
      <c r="D10" s="367" t="s">
        <v>226</v>
      </c>
      <c r="E10" s="368" t="s">
        <v>142</v>
      </c>
      <c r="F10" s="109" t="s">
        <v>517</v>
      </c>
      <c r="G10" s="127">
        <v>3560</v>
      </c>
      <c r="H10" s="127"/>
      <c r="I10" s="126">
        <f t="shared" si="0"/>
        <v>3560</v>
      </c>
    </row>
    <row r="11" spans="1:9" s="369" customFormat="1" ht="45">
      <c r="A11" s="365"/>
      <c r="B11" s="366"/>
      <c r="C11" s="366">
        <v>250404</v>
      </c>
      <c r="D11" s="367" t="s">
        <v>226</v>
      </c>
      <c r="E11" s="368" t="s">
        <v>142</v>
      </c>
      <c r="F11" s="370" t="s">
        <v>518</v>
      </c>
      <c r="G11" s="127">
        <v>51000</v>
      </c>
      <c r="H11" s="127"/>
      <c r="I11" s="126">
        <f t="shared" si="0"/>
        <v>51000</v>
      </c>
    </row>
    <row r="12" spans="1:9" s="90" customFormat="1" ht="28.5">
      <c r="A12" s="75"/>
      <c r="B12" s="99"/>
      <c r="C12" s="99"/>
      <c r="D12" s="100"/>
      <c r="E12" s="96" t="s">
        <v>337</v>
      </c>
      <c r="F12" s="105"/>
      <c r="G12" s="125">
        <f>G13+G14+G15+G16+G17+G18+G19+G20+G21</f>
        <v>643000</v>
      </c>
      <c r="H12" s="125">
        <f>H13+H14+H15+H16+H17+H18+H19+H20+H21</f>
        <v>40000</v>
      </c>
      <c r="I12" s="125">
        <f t="shared" si="0"/>
        <v>683000</v>
      </c>
    </row>
    <row r="13" spans="1:9" s="369" customFormat="1" ht="60">
      <c r="A13" s="365"/>
      <c r="B13" s="366"/>
      <c r="C13" s="367" t="s">
        <v>151</v>
      </c>
      <c r="D13" s="367" t="s">
        <v>232</v>
      </c>
      <c r="E13" s="109" t="s">
        <v>142</v>
      </c>
      <c r="F13" s="109" t="s">
        <v>551</v>
      </c>
      <c r="G13" s="127">
        <v>530000</v>
      </c>
      <c r="H13" s="127"/>
      <c r="I13" s="126">
        <f t="shared" si="0"/>
        <v>530000</v>
      </c>
    </row>
    <row r="14" spans="1:9" s="369" customFormat="1" ht="90">
      <c r="A14" s="365"/>
      <c r="B14" s="366"/>
      <c r="C14" s="367" t="s">
        <v>152</v>
      </c>
      <c r="D14" s="367" t="s">
        <v>233</v>
      </c>
      <c r="E14" s="109" t="s">
        <v>154</v>
      </c>
      <c r="F14" s="109" t="s">
        <v>153</v>
      </c>
      <c r="G14" s="271">
        <v>2000</v>
      </c>
      <c r="H14" s="271"/>
      <c r="I14" s="126">
        <f aca="true" t="shared" si="1" ref="I14:I21">G14+H14</f>
        <v>2000</v>
      </c>
    </row>
    <row r="15" spans="1:9" s="369" customFormat="1" ht="32.25" customHeight="1">
      <c r="A15" s="365"/>
      <c r="B15" s="366"/>
      <c r="C15" s="367" t="s">
        <v>152</v>
      </c>
      <c r="D15" s="367" t="s">
        <v>233</v>
      </c>
      <c r="E15" s="109" t="s">
        <v>154</v>
      </c>
      <c r="F15" s="109" t="s">
        <v>155</v>
      </c>
      <c r="G15" s="271">
        <v>3000</v>
      </c>
      <c r="H15" s="271"/>
      <c r="I15" s="126">
        <f t="shared" si="1"/>
        <v>3000</v>
      </c>
    </row>
    <row r="16" spans="1:9" s="90" customFormat="1" ht="32.25" customHeight="1" hidden="1">
      <c r="A16" s="75"/>
      <c r="B16" s="69"/>
      <c r="C16" s="79" t="s">
        <v>156</v>
      </c>
      <c r="D16" s="79" t="s">
        <v>234</v>
      </c>
      <c r="E16" s="98" t="s">
        <v>157</v>
      </c>
      <c r="F16" s="98" t="s">
        <v>158</v>
      </c>
      <c r="G16" s="271"/>
      <c r="H16" s="271"/>
      <c r="I16" s="126">
        <f t="shared" si="1"/>
        <v>0</v>
      </c>
    </row>
    <row r="17" spans="1:9" s="90" customFormat="1" ht="63.75" customHeight="1" hidden="1">
      <c r="A17" s="75"/>
      <c r="B17" s="69"/>
      <c r="C17" s="79" t="s">
        <v>147</v>
      </c>
      <c r="D17" s="79" t="s">
        <v>130</v>
      </c>
      <c r="E17" s="98" t="s">
        <v>148</v>
      </c>
      <c r="F17" s="98" t="s">
        <v>159</v>
      </c>
      <c r="G17" s="271"/>
      <c r="H17" s="271"/>
      <c r="I17" s="126">
        <f t="shared" si="1"/>
        <v>0</v>
      </c>
    </row>
    <row r="18" spans="1:9" s="369" customFormat="1" ht="63.75" customHeight="1">
      <c r="A18" s="365"/>
      <c r="B18" s="366"/>
      <c r="C18" s="367" t="s">
        <v>133</v>
      </c>
      <c r="D18" s="367" t="s">
        <v>134</v>
      </c>
      <c r="E18" s="109" t="s">
        <v>160</v>
      </c>
      <c r="F18" s="109" t="s">
        <v>436</v>
      </c>
      <c r="G18" s="271">
        <v>10000</v>
      </c>
      <c r="H18" s="127"/>
      <c r="I18" s="126">
        <f t="shared" si="1"/>
        <v>10000</v>
      </c>
    </row>
    <row r="19" spans="1:9" s="369" customFormat="1" ht="110.25" customHeight="1">
      <c r="A19" s="365"/>
      <c r="B19" s="366"/>
      <c r="C19" s="367" t="s">
        <v>161</v>
      </c>
      <c r="D19" s="367" t="s">
        <v>236</v>
      </c>
      <c r="E19" s="109" t="s">
        <v>162</v>
      </c>
      <c r="F19" s="109" t="s">
        <v>553</v>
      </c>
      <c r="G19" s="271">
        <v>18000</v>
      </c>
      <c r="H19" s="127"/>
      <c r="I19" s="126">
        <f t="shared" si="1"/>
        <v>18000</v>
      </c>
    </row>
    <row r="20" spans="1:9" s="90" customFormat="1" ht="93" customHeight="1">
      <c r="A20" s="75"/>
      <c r="B20" s="69"/>
      <c r="C20" s="79" t="s">
        <v>163</v>
      </c>
      <c r="D20" s="79" t="s">
        <v>226</v>
      </c>
      <c r="E20" s="98" t="s">
        <v>142</v>
      </c>
      <c r="F20" s="98" t="s">
        <v>437</v>
      </c>
      <c r="G20" s="271">
        <v>65000</v>
      </c>
      <c r="H20" s="127"/>
      <c r="I20" s="126">
        <f t="shared" si="1"/>
        <v>65000</v>
      </c>
    </row>
    <row r="21" spans="1:9" s="375" customFormat="1" ht="54.75" customHeight="1">
      <c r="A21" s="371"/>
      <c r="B21" s="372"/>
      <c r="C21" s="373" t="s">
        <v>164</v>
      </c>
      <c r="D21" s="373" t="s">
        <v>130</v>
      </c>
      <c r="E21" s="370" t="s">
        <v>143</v>
      </c>
      <c r="F21" s="370" t="s">
        <v>554</v>
      </c>
      <c r="G21" s="271">
        <v>15000</v>
      </c>
      <c r="H21" s="271">
        <v>40000</v>
      </c>
      <c r="I21" s="374">
        <f t="shared" si="1"/>
        <v>55000</v>
      </c>
    </row>
    <row r="22" spans="2:9" ht="13.5" customHeight="1" hidden="1">
      <c r="B22" s="102">
        <v>1000000</v>
      </c>
      <c r="C22" s="99"/>
      <c r="D22" s="100"/>
      <c r="E22" s="103" t="s">
        <v>338</v>
      </c>
      <c r="F22" s="101"/>
      <c r="G22" s="125">
        <f>G23</f>
        <v>0</v>
      </c>
      <c r="H22" s="125">
        <f>H23</f>
        <v>0</v>
      </c>
      <c r="I22" s="125">
        <f aca="true" t="shared" si="2" ref="I22:I29">G22+H22</f>
        <v>0</v>
      </c>
    </row>
    <row r="23" spans="2:9" ht="21" customHeight="1" hidden="1">
      <c r="B23" s="66"/>
      <c r="C23" s="69"/>
      <c r="D23" s="79"/>
      <c r="E23" s="72"/>
      <c r="F23" s="71"/>
      <c r="G23" s="127"/>
      <c r="H23" s="127"/>
      <c r="I23" s="126">
        <f t="shared" si="2"/>
        <v>0</v>
      </c>
    </row>
    <row r="24" spans="2:9" ht="28.5">
      <c r="B24" s="102">
        <v>1500000</v>
      </c>
      <c r="C24" s="102"/>
      <c r="D24" s="95"/>
      <c r="E24" s="96" t="s">
        <v>339</v>
      </c>
      <c r="F24" s="104"/>
      <c r="G24" s="128">
        <f>G25+G26+G27</f>
        <v>58212</v>
      </c>
      <c r="H24" s="128">
        <f>H25+H26+H27</f>
        <v>0</v>
      </c>
      <c r="I24" s="128">
        <f t="shared" si="2"/>
        <v>58212</v>
      </c>
    </row>
    <row r="25" spans="1:9" s="369" customFormat="1" ht="45">
      <c r="A25" s="365"/>
      <c r="B25" s="366"/>
      <c r="C25" s="367" t="s">
        <v>165</v>
      </c>
      <c r="D25" s="367" t="s">
        <v>248</v>
      </c>
      <c r="E25" s="109" t="s">
        <v>166</v>
      </c>
      <c r="F25" s="239" t="s">
        <v>555</v>
      </c>
      <c r="G25" s="271">
        <v>40000</v>
      </c>
      <c r="H25" s="127"/>
      <c r="I25" s="126">
        <f t="shared" si="2"/>
        <v>40000</v>
      </c>
    </row>
    <row r="26" spans="1:9" s="369" customFormat="1" ht="65.25" customHeight="1">
      <c r="A26" s="365"/>
      <c r="B26" s="376"/>
      <c r="C26" s="367" t="s">
        <v>151</v>
      </c>
      <c r="D26" s="367" t="s">
        <v>232</v>
      </c>
      <c r="E26" s="109" t="s">
        <v>167</v>
      </c>
      <c r="F26" s="239" t="s">
        <v>552</v>
      </c>
      <c r="G26" s="271">
        <v>18212</v>
      </c>
      <c r="H26" s="127"/>
      <c r="I26" s="126">
        <f t="shared" si="2"/>
        <v>18212</v>
      </c>
    </row>
    <row r="27" spans="2:9" ht="63.75" hidden="1">
      <c r="B27" s="66" t="s">
        <v>106</v>
      </c>
      <c r="C27" s="79" t="s">
        <v>165</v>
      </c>
      <c r="D27" s="78"/>
      <c r="E27" s="98" t="s">
        <v>166</v>
      </c>
      <c r="F27" s="106" t="s">
        <v>168</v>
      </c>
      <c r="G27" s="127"/>
      <c r="H27" s="127"/>
      <c r="I27" s="126">
        <f t="shared" si="2"/>
        <v>0</v>
      </c>
    </row>
    <row r="28" spans="2:9" ht="27" customHeight="1" hidden="1">
      <c r="B28" s="102"/>
      <c r="C28" s="100"/>
      <c r="D28" s="95"/>
      <c r="E28" s="96" t="s">
        <v>443</v>
      </c>
      <c r="F28" s="107"/>
      <c r="G28" s="125">
        <f>G29</f>
        <v>0</v>
      </c>
      <c r="H28" s="125">
        <f>H29</f>
        <v>0</v>
      </c>
      <c r="I28" s="125">
        <f t="shared" si="2"/>
        <v>0</v>
      </c>
    </row>
    <row r="29" spans="1:9" s="36" customFormat="1" ht="60.75" customHeight="1" hidden="1">
      <c r="A29" s="35"/>
      <c r="B29" s="279"/>
      <c r="C29" s="280" t="s">
        <v>169</v>
      </c>
      <c r="D29" s="79" t="s">
        <v>314</v>
      </c>
      <c r="E29" s="281" t="s">
        <v>170</v>
      </c>
      <c r="F29" s="282" t="s">
        <v>171</v>
      </c>
      <c r="G29" s="283"/>
      <c r="H29" s="283"/>
      <c r="I29" s="284">
        <f t="shared" si="2"/>
        <v>0</v>
      </c>
    </row>
    <row r="30" spans="1:9" s="131" customFormat="1" ht="33.75" customHeight="1">
      <c r="A30" s="129"/>
      <c r="B30" s="130"/>
      <c r="C30" s="285"/>
      <c r="D30" s="286"/>
      <c r="E30" s="287" t="s">
        <v>122</v>
      </c>
      <c r="F30" s="288"/>
      <c r="G30" s="289">
        <f>G6+G12+G22+G24+G28</f>
        <v>809172</v>
      </c>
      <c r="H30" s="289">
        <f>H6+H12+H22+H24+H28</f>
        <v>40000</v>
      </c>
      <c r="I30" s="289">
        <f>I6+I12+I22+I24+I28</f>
        <v>849172</v>
      </c>
    </row>
    <row r="32" spans="2:9" ht="23.25" customHeight="1">
      <c r="B32" s="455"/>
      <c r="C32" s="455"/>
      <c r="D32" s="455"/>
      <c r="E32" s="455"/>
      <c r="F32" s="455"/>
      <c r="G32" s="455"/>
      <c r="H32" s="455"/>
      <c r="I32" s="455"/>
    </row>
    <row r="33" spans="2:17" ht="20.25" customHeight="1">
      <c r="B33" s="405"/>
      <c r="C33" s="405"/>
      <c r="D33" s="405"/>
      <c r="E33" s="405"/>
      <c r="F33" s="405"/>
      <c r="G33" s="405"/>
      <c r="H33" s="405"/>
      <c r="I33" s="405"/>
      <c r="J33" s="92"/>
      <c r="K33" s="92"/>
      <c r="L33" s="92"/>
      <c r="M33" s="92"/>
      <c r="N33" s="92"/>
      <c r="O33" s="92"/>
      <c r="P33" s="92"/>
      <c r="Q33" s="92"/>
    </row>
    <row r="34" spans="2:17" ht="19.5" customHeight="1">
      <c r="B34" s="405"/>
      <c r="C34" s="405"/>
      <c r="D34" s="405"/>
      <c r="E34" s="405"/>
      <c r="F34" s="405"/>
      <c r="G34" s="405"/>
      <c r="H34" s="405"/>
      <c r="I34" s="405"/>
      <c r="J34" s="92"/>
      <c r="K34" s="92"/>
      <c r="L34" s="92"/>
      <c r="M34" s="92"/>
      <c r="N34" s="92"/>
      <c r="O34" s="92"/>
      <c r="P34" s="92"/>
      <c r="Q34" s="92"/>
    </row>
    <row r="36" spans="2:3" ht="12.75">
      <c r="B36" s="93" t="s">
        <v>140</v>
      </c>
      <c r="C36" s="2"/>
    </row>
  </sheetData>
  <sheetProtection/>
  <mergeCells count="6">
    <mergeCell ref="B33:I33"/>
    <mergeCell ref="B34:I34"/>
    <mergeCell ref="B32:I32"/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3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C40">
      <selection activeCell="D36" sqref="D36"/>
    </sheetView>
  </sheetViews>
  <sheetFormatPr defaultColWidth="9.33203125" defaultRowHeight="12.75"/>
  <cols>
    <col min="1" max="1" width="20.83203125" style="0" customWidth="1"/>
    <col min="2" max="3" width="15.5" style="0" customWidth="1"/>
    <col min="4" max="7" width="13.5" style="0" customWidth="1"/>
    <col min="8" max="8" width="14.66015625" style="0" customWidth="1"/>
    <col min="9" max="9" width="14.83203125" style="0" customWidth="1"/>
    <col min="10" max="10" width="11.83203125" style="0" customWidth="1"/>
    <col min="11" max="11" width="13.16015625" style="0" customWidth="1"/>
    <col min="12" max="12" width="6.66015625" style="0" customWidth="1"/>
    <col min="14" max="14" width="18.83203125" style="0" customWidth="1"/>
  </cols>
  <sheetData>
    <row r="1" spans="6:12" s="377" customFormat="1" ht="59.25" customHeight="1">
      <c r="F1" s="378"/>
      <c r="G1" s="378"/>
      <c r="H1" s="470" t="s">
        <v>556</v>
      </c>
      <c r="I1" s="470"/>
      <c r="J1" s="470"/>
      <c r="K1" s="471"/>
      <c r="L1" s="471"/>
    </row>
    <row r="2" spans="1:15" s="377" customFormat="1" ht="30.75" customHeight="1">
      <c r="A2" s="380"/>
      <c r="B2" s="474" t="s">
        <v>483</v>
      </c>
      <c r="C2" s="475"/>
      <c r="D2" s="475"/>
      <c r="E2" s="475"/>
      <c r="F2" s="475"/>
      <c r="G2" s="475"/>
      <c r="H2" s="475"/>
      <c r="I2" s="475"/>
      <c r="J2" s="380"/>
      <c r="L2" s="378"/>
      <c r="M2" s="378"/>
      <c r="N2" s="378"/>
      <c r="O2" s="379"/>
    </row>
    <row r="3" spans="1:15" s="377" customFormat="1" ht="18" customHeight="1">
      <c r="A3" s="474" t="s">
        <v>484</v>
      </c>
      <c r="B3" s="475"/>
      <c r="C3" s="475"/>
      <c r="D3" s="475"/>
      <c r="E3" s="475"/>
      <c r="F3" s="475"/>
      <c r="G3" s="475"/>
      <c r="H3" s="475"/>
      <c r="I3" s="475"/>
      <c r="J3" s="475"/>
      <c r="L3" s="378"/>
      <c r="M3" s="378"/>
      <c r="N3" s="378"/>
      <c r="O3" s="379"/>
    </row>
    <row r="4" spans="1:15" s="377" customFormat="1" ht="15" customHeight="1">
      <c r="A4" s="474" t="s">
        <v>503</v>
      </c>
      <c r="B4" s="475"/>
      <c r="C4" s="475"/>
      <c r="D4" s="475"/>
      <c r="E4" s="475"/>
      <c r="F4" s="475"/>
      <c r="G4" s="475"/>
      <c r="H4" s="475"/>
      <c r="I4" s="475"/>
      <c r="J4" s="475"/>
      <c r="L4" s="378"/>
      <c r="M4" s="378"/>
      <c r="N4" s="378"/>
      <c r="O4" s="379"/>
    </row>
    <row r="5" spans="1:15" s="377" customFormat="1" ht="26.25" customHeight="1">
      <c r="A5" s="476" t="s">
        <v>485</v>
      </c>
      <c r="B5" s="475"/>
      <c r="C5" s="475"/>
      <c r="D5" s="475"/>
      <c r="E5" s="475"/>
      <c r="F5" s="475"/>
      <c r="G5" s="475"/>
      <c r="H5" s="475"/>
      <c r="I5" s="475"/>
      <c r="L5" s="378"/>
      <c r="M5" s="378"/>
      <c r="N5" s="378"/>
      <c r="O5" s="379"/>
    </row>
    <row r="6" spans="1:15" s="304" customFormat="1" ht="46.5" customHeight="1">
      <c r="A6" s="469" t="s">
        <v>487</v>
      </c>
      <c r="B6" s="468"/>
      <c r="C6" s="468"/>
      <c r="D6" s="468"/>
      <c r="E6" s="468"/>
      <c r="F6" s="468"/>
      <c r="G6" s="468"/>
      <c r="H6" s="468"/>
      <c r="I6" s="468"/>
      <c r="J6" s="468"/>
      <c r="L6" s="297"/>
      <c r="M6" s="297"/>
      <c r="N6" s="297"/>
      <c r="O6" s="329"/>
    </row>
    <row r="7" spans="1:15" s="304" customFormat="1" ht="35.25" customHeight="1">
      <c r="A7" s="469" t="s">
        <v>486</v>
      </c>
      <c r="B7" s="468"/>
      <c r="C7" s="468"/>
      <c r="D7" s="468"/>
      <c r="E7" s="468"/>
      <c r="F7" s="468"/>
      <c r="G7" s="468"/>
      <c r="H7" s="468"/>
      <c r="I7" s="468"/>
      <c r="J7" s="468"/>
      <c r="L7" s="297"/>
      <c r="M7" s="297"/>
      <c r="N7" s="297"/>
      <c r="O7" s="329"/>
    </row>
    <row r="8" spans="1:15" s="304" customFormat="1" ht="46.5" customHeight="1">
      <c r="A8" s="467" t="s">
        <v>488</v>
      </c>
      <c r="B8" s="468"/>
      <c r="C8" s="468"/>
      <c r="D8" s="468"/>
      <c r="E8" s="468"/>
      <c r="F8" s="468"/>
      <c r="G8" s="468"/>
      <c r="H8" s="468"/>
      <c r="I8" s="468"/>
      <c r="J8" s="468"/>
      <c r="L8" s="297"/>
      <c r="M8" s="297"/>
      <c r="N8" s="297"/>
      <c r="O8" s="329"/>
    </row>
    <row r="9" spans="1:15" s="304" customFormat="1" ht="30.75" customHeight="1">
      <c r="A9" s="469" t="s">
        <v>490</v>
      </c>
      <c r="B9" s="468"/>
      <c r="C9" s="468"/>
      <c r="D9" s="468"/>
      <c r="E9" s="468"/>
      <c r="F9" s="468"/>
      <c r="G9" s="468"/>
      <c r="H9" s="468"/>
      <c r="I9" s="468"/>
      <c r="J9" s="468"/>
      <c r="L9" s="297"/>
      <c r="M9" s="297"/>
      <c r="N9" s="297"/>
      <c r="O9" s="329"/>
    </row>
    <row r="10" spans="12:15" ht="14.25" customHeight="1">
      <c r="L10" s="331"/>
      <c r="M10" s="331"/>
      <c r="N10" s="331"/>
      <c r="O10" s="332"/>
    </row>
    <row r="11" spans="1:15" ht="18.75" customHeight="1">
      <c r="A11" s="494" t="s">
        <v>6</v>
      </c>
      <c r="B11" s="468"/>
      <c r="C11" s="468"/>
      <c r="D11" s="468"/>
      <c r="E11" s="468"/>
      <c r="F11" s="468"/>
      <c r="G11" s="468"/>
      <c r="H11" s="468"/>
      <c r="I11" s="468"/>
      <c r="J11" s="468"/>
      <c r="L11" s="331"/>
      <c r="M11" s="331"/>
      <c r="N11" s="331"/>
      <c r="O11" s="332"/>
    </row>
    <row r="12" spans="1:15" ht="12" customHeight="1">
      <c r="A12" s="335"/>
      <c r="B12" s="300"/>
      <c r="C12" s="300"/>
      <c r="D12" s="300"/>
      <c r="E12" s="300"/>
      <c r="F12" s="300"/>
      <c r="G12" s="300"/>
      <c r="H12" s="300"/>
      <c r="I12" s="300"/>
      <c r="J12" s="300"/>
      <c r="L12" s="331"/>
      <c r="M12" s="331"/>
      <c r="N12" s="331"/>
      <c r="O12" s="332"/>
    </row>
    <row r="13" spans="1:15" ht="18.75" customHeight="1">
      <c r="A13" s="472" t="s">
        <v>491</v>
      </c>
      <c r="B13" s="473"/>
      <c r="C13" s="473"/>
      <c r="D13" s="473"/>
      <c r="E13" s="473"/>
      <c r="F13" s="473"/>
      <c r="G13" s="473"/>
      <c r="H13" s="473"/>
      <c r="I13" s="473"/>
      <c r="J13" s="473"/>
      <c r="L13" s="331"/>
      <c r="M13" s="331"/>
      <c r="N13" s="331"/>
      <c r="O13" s="332"/>
    </row>
    <row r="14" spans="1:15" ht="12.75" customHeight="1">
      <c r="A14" s="335"/>
      <c r="B14" s="300"/>
      <c r="C14" s="300"/>
      <c r="D14" s="300"/>
      <c r="E14" s="300"/>
      <c r="F14" s="300"/>
      <c r="G14" s="300"/>
      <c r="H14" s="300"/>
      <c r="I14" s="300"/>
      <c r="J14" s="300"/>
      <c r="L14" s="331"/>
      <c r="M14" s="331"/>
      <c r="N14" s="331"/>
      <c r="O14" s="332"/>
    </row>
    <row r="15" spans="1:15" ht="17.25" customHeight="1">
      <c r="A15" s="469" t="s">
        <v>7</v>
      </c>
      <c r="B15" s="468"/>
      <c r="C15" s="468"/>
      <c r="D15" s="468"/>
      <c r="E15" s="468"/>
      <c r="F15" s="468"/>
      <c r="G15" s="468"/>
      <c r="H15" s="468"/>
      <c r="I15" s="468"/>
      <c r="J15" s="300"/>
      <c r="L15" s="331"/>
      <c r="M15" s="331"/>
      <c r="N15" s="331"/>
      <c r="O15" s="332"/>
    </row>
    <row r="16" spans="1:10" ht="25.5" customHeight="1">
      <c r="A16" s="494" t="s">
        <v>10</v>
      </c>
      <c r="B16" s="468"/>
      <c r="C16" s="468"/>
      <c r="D16" s="468"/>
      <c r="E16" s="468"/>
      <c r="F16" s="468"/>
      <c r="G16" s="468"/>
      <c r="H16" s="468"/>
      <c r="I16" s="468"/>
      <c r="J16" s="495"/>
    </row>
    <row r="17" spans="1:9" ht="10.5" customHeight="1">
      <c r="A17" s="335"/>
      <c r="B17" s="300"/>
      <c r="C17" s="300"/>
      <c r="D17" s="300"/>
      <c r="E17" s="300"/>
      <c r="F17" s="300"/>
      <c r="G17" s="300"/>
      <c r="H17" s="300"/>
      <c r="I17" s="300"/>
    </row>
    <row r="18" spans="1:12" ht="15">
      <c r="A18" s="479" t="s">
        <v>474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95"/>
    </row>
    <row r="19" spans="1:11" ht="15">
      <c r="A19" s="479" t="s">
        <v>8</v>
      </c>
      <c r="B19" s="468"/>
      <c r="C19" s="468"/>
      <c r="D19" s="479"/>
      <c r="E19" s="479"/>
      <c r="F19" s="479"/>
      <c r="G19" s="479"/>
      <c r="H19" s="479"/>
      <c r="I19" s="479"/>
      <c r="J19" s="479"/>
      <c r="K19" s="479"/>
    </row>
    <row r="20" spans="1:11" ht="15">
      <c r="A20" s="469" t="s">
        <v>1</v>
      </c>
      <c r="B20" s="468"/>
      <c r="C20" s="468"/>
      <c r="D20" s="468"/>
      <c r="E20" s="468"/>
      <c r="F20" s="468"/>
      <c r="G20" s="468"/>
      <c r="H20" s="468"/>
      <c r="I20" s="468"/>
      <c r="J20" s="328"/>
      <c r="K20" s="328"/>
    </row>
    <row r="21" spans="1:11" ht="15">
      <c r="A21" s="469" t="s">
        <v>9</v>
      </c>
      <c r="B21" s="468"/>
      <c r="C21" s="468"/>
      <c r="D21" s="468"/>
      <c r="E21" s="468"/>
      <c r="F21" s="468"/>
      <c r="G21" s="468"/>
      <c r="H21" s="468"/>
      <c r="I21" s="328"/>
      <c r="J21" s="328"/>
      <c r="K21" s="328"/>
    </row>
    <row r="22" spans="1:9" ht="16.5" customHeight="1">
      <c r="A22" s="335"/>
      <c r="B22" s="300"/>
      <c r="C22" s="300"/>
      <c r="D22" s="300"/>
      <c r="E22" s="300"/>
      <c r="F22" s="300"/>
      <c r="G22" s="300"/>
      <c r="H22" s="300"/>
      <c r="I22" s="300"/>
    </row>
    <row r="23" spans="1:16" s="304" customFormat="1" ht="22.5" customHeight="1">
      <c r="A23" s="473" t="s">
        <v>2</v>
      </c>
      <c r="B23" s="473"/>
      <c r="C23" s="473"/>
      <c r="D23" s="473"/>
      <c r="E23" s="473"/>
      <c r="F23" s="473"/>
      <c r="G23" s="473"/>
      <c r="H23" s="473"/>
      <c r="I23" s="473"/>
      <c r="J23" s="303"/>
      <c r="K23" s="303"/>
      <c r="L23" s="303"/>
      <c r="M23" s="303"/>
      <c r="N23" s="303"/>
      <c r="O23" s="303"/>
      <c r="P23" s="303"/>
    </row>
    <row r="24" spans="1:16" s="304" customFormat="1" ht="35.25" customHeight="1">
      <c r="A24" s="467" t="s">
        <v>3</v>
      </c>
      <c r="B24" s="468"/>
      <c r="C24" s="468"/>
      <c r="D24" s="468"/>
      <c r="E24" s="468"/>
      <c r="F24" s="468"/>
      <c r="G24" s="468"/>
      <c r="H24" s="468"/>
      <c r="I24" s="468"/>
      <c r="J24" s="303"/>
      <c r="K24" s="303"/>
      <c r="L24" s="303"/>
      <c r="M24" s="303"/>
      <c r="N24" s="303"/>
      <c r="O24" s="303"/>
      <c r="P24" s="303"/>
    </row>
    <row r="25" spans="1:16" s="304" customFormat="1" ht="25.5" customHeight="1">
      <c r="A25" s="335"/>
      <c r="B25" s="334"/>
      <c r="C25" s="334"/>
      <c r="D25" s="489" t="s">
        <v>13</v>
      </c>
      <c r="E25" s="489"/>
      <c r="F25" s="489"/>
      <c r="G25" s="334"/>
      <c r="H25" s="334"/>
      <c r="I25" s="334"/>
      <c r="J25" s="303"/>
      <c r="K25" s="303"/>
      <c r="L25" s="303"/>
      <c r="M25" s="303"/>
      <c r="N25" s="303"/>
      <c r="O25" s="303"/>
      <c r="P25" s="303"/>
    </row>
    <row r="26" spans="1:16" s="304" customFormat="1" ht="12.75" customHeight="1">
      <c r="A26" s="335"/>
      <c r="B26" s="334"/>
      <c r="C26" s="334"/>
      <c r="D26" s="334"/>
      <c r="E26" s="334"/>
      <c r="F26" s="334"/>
      <c r="G26" s="334"/>
      <c r="H26" s="334"/>
      <c r="I26" s="334"/>
      <c r="J26" s="303"/>
      <c r="K26" s="303"/>
      <c r="L26" s="303"/>
      <c r="M26" s="303"/>
      <c r="N26" s="303"/>
      <c r="O26" s="303"/>
      <c r="P26" s="303"/>
    </row>
    <row r="27" spans="1:16" s="304" customFormat="1" ht="15">
      <c r="A27" s="479" t="s">
        <v>4</v>
      </c>
      <c r="B27" s="468"/>
      <c r="C27" s="468"/>
      <c r="D27" s="479"/>
      <c r="E27" s="479"/>
      <c r="F27" s="479"/>
      <c r="G27" s="479"/>
      <c r="H27" s="479"/>
      <c r="I27" s="479"/>
      <c r="J27" s="303"/>
      <c r="K27" s="303"/>
      <c r="L27" s="303"/>
      <c r="M27" s="303"/>
      <c r="N27" s="303"/>
      <c r="O27" s="303"/>
      <c r="P27" s="303"/>
    </row>
    <row r="28" spans="1:16" s="304" customFormat="1" ht="15">
      <c r="A28" s="479" t="s">
        <v>447</v>
      </c>
      <c r="B28" s="468"/>
      <c r="C28" s="468"/>
      <c r="D28" s="479"/>
      <c r="E28" s="479"/>
      <c r="F28" s="479"/>
      <c r="G28" s="479"/>
      <c r="H28" s="479"/>
      <c r="I28" s="479"/>
      <c r="J28" s="479"/>
      <c r="K28" s="479"/>
      <c r="L28" s="303"/>
      <c r="M28" s="303"/>
      <c r="N28" s="303"/>
      <c r="O28" s="303"/>
      <c r="P28" s="303"/>
    </row>
    <row r="29" spans="1:16" s="304" customFormat="1" ht="15" customHeight="1">
      <c r="A29" s="483" t="s">
        <v>497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303"/>
    </row>
    <row r="30" spans="1:16" s="304" customFormat="1" ht="15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</row>
    <row r="31" spans="1:16" ht="31.5" customHeight="1">
      <c r="A31" s="490" t="s">
        <v>5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330"/>
      <c r="N31" s="302"/>
      <c r="O31" s="302"/>
      <c r="P31" s="302"/>
    </row>
    <row r="32" spans="1:16" ht="22.5" customHeight="1">
      <c r="A32" s="301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2"/>
      <c r="O32" s="302"/>
      <c r="P32" s="302"/>
    </row>
    <row r="33" spans="1:16" s="313" customFormat="1" ht="15">
      <c r="A33" s="480" t="s">
        <v>449</v>
      </c>
      <c r="B33" s="482" t="s">
        <v>446</v>
      </c>
      <c r="C33" s="482"/>
      <c r="D33" s="482"/>
      <c r="E33" s="486" t="s">
        <v>448</v>
      </c>
      <c r="F33" s="487"/>
      <c r="G33" s="487"/>
      <c r="H33" s="488"/>
      <c r="I33" s="488"/>
      <c r="J33" s="459"/>
      <c r="K33" s="484" t="s">
        <v>489</v>
      </c>
      <c r="L33" s="485"/>
      <c r="M33" s="312"/>
      <c r="N33" s="312"/>
      <c r="O33" s="312"/>
      <c r="P33" s="312"/>
    </row>
    <row r="34" spans="1:16" s="313" customFormat="1" ht="105">
      <c r="A34" s="481"/>
      <c r="B34" s="314" t="s">
        <v>504</v>
      </c>
      <c r="C34" s="314" t="s">
        <v>505</v>
      </c>
      <c r="D34" s="314" t="s">
        <v>11</v>
      </c>
      <c r="E34" s="314" t="s">
        <v>506</v>
      </c>
      <c r="F34" s="314" t="s">
        <v>12</v>
      </c>
      <c r="G34" s="314" t="s">
        <v>481</v>
      </c>
      <c r="H34" s="314" t="s">
        <v>479</v>
      </c>
      <c r="I34" s="314" t="s">
        <v>480</v>
      </c>
      <c r="J34" s="315" t="s">
        <v>482</v>
      </c>
      <c r="K34" s="484"/>
      <c r="L34" s="485"/>
      <c r="M34" s="316"/>
      <c r="N34" s="312"/>
      <c r="O34" s="312"/>
      <c r="P34" s="312"/>
    </row>
    <row r="35" spans="1:16" s="318" customFormat="1" ht="15" hidden="1">
      <c r="A35" s="310"/>
      <c r="B35" s="306"/>
      <c r="C35" s="306"/>
      <c r="D35" s="307"/>
      <c r="E35" s="307"/>
      <c r="F35" s="307"/>
      <c r="G35" s="307"/>
      <c r="H35" s="308"/>
      <c r="I35" s="308"/>
      <c r="J35" s="308"/>
      <c r="K35" s="477"/>
      <c r="L35" s="478"/>
      <c r="M35" s="317"/>
      <c r="N35" s="317"/>
      <c r="O35" s="317"/>
      <c r="P35" s="317"/>
    </row>
    <row r="36" spans="1:16" s="318" customFormat="1" ht="15">
      <c r="A36" s="310" t="s">
        <v>450</v>
      </c>
      <c r="B36" s="306">
        <v>867</v>
      </c>
      <c r="C36" s="306">
        <v>867</v>
      </c>
      <c r="D36" s="307">
        <v>52492</v>
      </c>
      <c r="E36" s="307"/>
      <c r="F36" s="307"/>
      <c r="G36" s="307"/>
      <c r="H36" s="308"/>
      <c r="I36" s="308"/>
      <c r="J36" s="308"/>
      <c r="K36" s="492">
        <f aca="true" t="shared" si="0" ref="K36:K59">D36+J36</f>
        <v>52492</v>
      </c>
      <c r="L36" s="457"/>
      <c r="M36" s="317"/>
      <c r="N36" s="317"/>
      <c r="O36" s="317"/>
      <c r="P36" s="317"/>
    </row>
    <row r="37" spans="1:16" s="318" customFormat="1" ht="15">
      <c r="A37" s="310" t="s">
        <v>451</v>
      </c>
      <c r="B37" s="306">
        <v>1255</v>
      </c>
      <c r="C37" s="306">
        <v>1255</v>
      </c>
      <c r="D37" s="307">
        <v>75983</v>
      </c>
      <c r="E37" s="307"/>
      <c r="F37" s="307"/>
      <c r="G37" s="307"/>
      <c r="H37" s="308"/>
      <c r="I37" s="308"/>
      <c r="J37" s="308"/>
      <c r="K37" s="477">
        <f t="shared" si="0"/>
        <v>75983</v>
      </c>
      <c r="L37" s="478"/>
      <c r="M37" s="317"/>
      <c r="N37" s="317"/>
      <c r="O37" s="317"/>
      <c r="P37" s="317"/>
    </row>
    <row r="38" spans="1:12" s="318" customFormat="1" ht="15">
      <c r="A38" s="310" t="s">
        <v>452</v>
      </c>
      <c r="B38" s="306">
        <v>388</v>
      </c>
      <c r="C38" s="306">
        <v>388</v>
      </c>
      <c r="D38" s="307">
        <v>23491</v>
      </c>
      <c r="E38" s="307"/>
      <c r="F38" s="307"/>
      <c r="G38" s="307"/>
      <c r="H38" s="308"/>
      <c r="I38" s="308"/>
      <c r="J38" s="308"/>
      <c r="K38" s="477">
        <f t="shared" si="0"/>
        <v>23491</v>
      </c>
      <c r="L38" s="478"/>
    </row>
    <row r="39" spans="1:12" s="318" customFormat="1" ht="15">
      <c r="A39" s="310" t="s">
        <v>453</v>
      </c>
      <c r="B39" s="306">
        <v>181</v>
      </c>
      <c r="C39" s="306">
        <v>181</v>
      </c>
      <c r="D39" s="307">
        <v>10958</v>
      </c>
      <c r="E39" s="307"/>
      <c r="F39" s="307"/>
      <c r="G39" s="307"/>
      <c r="H39" s="308"/>
      <c r="I39" s="308"/>
      <c r="J39" s="308"/>
      <c r="K39" s="477">
        <f t="shared" si="0"/>
        <v>10958</v>
      </c>
      <c r="L39" s="478"/>
    </row>
    <row r="40" spans="1:12" s="318" customFormat="1" ht="15">
      <c r="A40" s="310" t="s">
        <v>454</v>
      </c>
      <c r="B40" s="306">
        <v>517</v>
      </c>
      <c r="C40" s="306">
        <v>517</v>
      </c>
      <c r="D40" s="307">
        <v>31301</v>
      </c>
      <c r="E40" s="307"/>
      <c r="F40" s="307"/>
      <c r="G40" s="307"/>
      <c r="H40" s="308"/>
      <c r="I40" s="308"/>
      <c r="J40" s="308"/>
      <c r="K40" s="477">
        <f t="shared" si="0"/>
        <v>31301</v>
      </c>
      <c r="L40" s="478"/>
    </row>
    <row r="41" spans="1:12" s="318" customFormat="1" ht="15">
      <c r="A41" s="310" t="s">
        <v>455</v>
      </c>
      <c r="B41" s="306">
        <v>425</v>
      </c>
      <c r="C41" s="306">
        <v>425</v>
      </c>
      <c r="D41" s="307">
        <v>25731</v>
      </c>
      <c r="E41" s="307"/>
      <c r="F41" s="307"/>
      <c r="G41" s="307"/>
      <c r="H41" s="308"/>
      <c r="I41" s="308"/>
      <c r="J41" s="308"/>
      <c r="K41" s="477">
        <f t="shared" si="0"/>
        <v>25731</v>
      </c>
      <c r="L41" s="478"/>
    </row>
    <row r="42" spans="1:12" s="318" customFormat="1" ht="15">
      <c r="A42" s="310" t="s">
        <v>456</v>
      </c>
      <c r="B42" s="306">
        <v>1159</v>
      </c>
      <c r="C42" s="306">
        <v>1159</v>
      </c>
      <c r="D42" s="307">
        <v>70171</v>
      </c>
      <c r="E42" s="307">
        <v>54</v>
      </c>
      <c r="F42" s="307">
        <v>2</v>
      </c>
      <c r="G42" s="333">
        <v>0.1</v>
      </c>
      <c r="H42" s="308">
        <v>35</v>
      </c>
      <c r="I42" s="308">
        <v>9352</v>
      </c>
      <c r="J42" s="307">
        <v>327320</v>
      </c>
      <c r="K42" s="477">
        <f t="shared" si="0"/>
        <v>397491</v>
      </c>
      <c r="L42" s="478"/>
    </row>
    <row r="43" spans="1:12" s="318" customFormat="1" ht="15">
      <c r="A43" s="310" t="s">
        <v>457</v>
      </c>
      <c r="B43" s="309">
        <v>579</v>
      </c>
      <c r="C43" s="309">
        <v>579</v>
      </c>
      <c r="D43" s="307">
        <v>35055</v>
      </c>
      <c r="E43" s="307"/>
      <c r="F43" s="307"/>
      <c r="G43" s="307"/>
      <c r="H43" s="308"/>
      <c r="I43" s="308"/>
      <c r="J43" s="308"/>
      <c r="K43" s="477">
        <f t="shared" si="0"/>
        <v>35055</v>
      </c>
      <c r="L43" s="478"/>
    </row>
    <row r="44" spans="1:12" s="318" customFormat="1" ht="15">
      <c r="A44" s="310" t="s">
        <v>458</v>
      </c>
      <c r="B44" s="306">
        <v>333</v>
      </c>
      <c r="C44" s="306">
        <v>333</v>
      </c>
      <c r="D44" s="307">
        <v>20161</v>
      </c>
      <c r="E44" s="307"/>
      <c r="F44" s="307"/>
      <c r="G44" s="307"/>
      <c r="H44" s="308"/>
      <c r="I44" s="308"/>
      <c r="J44" s="308"/>
      <c r="K44" s="477">
        <f t="shared" si="0"/>
        <v>20161</v>
      </c>
      <c r="L44" s="478"/>
    </row>
    <row r="45" spans="1:12" s="318" customFormat="1" ht="15">
      <c r="A45" s="310" t="s">
        <v>459</v>
      </c>
      <c r="B45" s="306">
        <v>671</v>
      </c>
      <c r="C45" s="306">
        <v>671</v>
      </c>
      <c r="D45" s="307">
        <v>40625</v>
      </c>
      <c r="E45" s="307"/>
      <c r="F45" s="307"/>
      <c r="G45" s="307"/>
      <c r="H45" s="308"/>
      <c r="I45" s="308"/>
      <c r="J45" s="308"/>
      <c r="K45" s="477">
        <f t="shared" si="0"/>
        <v>40625</v>
      </c>
      <c r="L45" s="478"/>
    </row>
    <row r="46" spans="1:12" s="318" customFormat="1" ht="15">
      <c r="A46" s="310" t="s">
        <v>460</v>
      </c>
      <c r="B46" s="306">
        <v>449</v>
      </c>
      <c r="C46" s="306">
        <v>449</v>
      </c>
      <c r="D46" s="307">
        <v>27184</v>
      </c>
      <c r="E46" s="307"/>
      <c r="F46" s="307"/>
      <c r="G46" s="307"/>
      <c r="H46" s="308"/>
      <c r="I46" s="308"/>
      <c r="J46" s="308"/>
      <c r="K46" s="477">
        <f t="shared" si="0"/>
        <v>27184</v>
      </c>
      <c r="L46" s="478"/>
    </row>
    <row r="47" spans="1:12" s="318" customFormat="1" ht="15">
      <c r="A47" s="310" t="s">
        <v>461</v>
      </c>
      <c r="B47" s="306">
        <v>527</v>
      </c>
      <c r="C47" s="306">
        <v>527</v>
      </c>
      <c r="D47" s="307">
        <v>31907</v>
      </c>
      <c r="E47" s="307"/>
      <c r="F47" s="307"/>
      <c r="G47" s="307"/>
      <c r="H47" s="308"/>
      <c r="I47" s="308"/>
      <c r="J47" s="308"/>
      <c r="K47" s="477">
        <f t="shared" si="0"/>
        <v>31907</v>
      </c>
      <c r="L47" s="478"/>
    </row>
    <row r="48" spans="1:12" s="318" customFormat="1" ht="15">
      <c r="A48" s="310" t="s">
        <v>462</v>
      </c>
      <c r="B48" s="306">
        <v>329</v>
      </c>
      <c r="C48" s="306">
        <v>329</v>
      </c>
      <c r="D48" s="307">
        <v>19919</v>
      </c>
      <c r="E48" s="307"/>
      <c r="F48" s="307"/>
      <c r="G48" s="307"/>
      <c r="H48" s="308"/>
      <c r="I48" s="308"/>
      <c r="J48" s="308"/>
      <c r="K48" s="477">
        <f t="shared" si="0"/>
        <v>19919</v>
      </c>
      <c r="L48" s="478"/>
    </row>
    <row r="49" spans="1:12" s="318" customFormat="1" ht="15">
      <c r="A49" s="310" t="s">
        <v>463</v>
      </c>
      <c r="B49" s="306">
        <v>477</v>
      </c>
      <c r="C49" s="306">
        <v>477</v>
      </c>
      <c r="D49" s="307">
        <v>28880</v>
      </c>
      <c r="E49" s="307"/>
      <c r="F49" s="307"/>
      <c r="G49" s="307"/>
      <c r="H49" s="308"/>
      <c r="I49" s="308"/>
      <c r="J49" s="308"/>
      <c r="K49" s="477">
        <f t="shared" si="0"/>
        <v>28880</v>
      </c>
      <c r="L49" s="478"/>
    </row>
    <row r="50" spans="1:12" s="318" customFormat="1" ht="15">
      <c r="A50" s="310" t="s">
        <v>475</v>
      </c>
      <c r="B50" s="306">
        <v>602</v>
      </c>
      <c r="C50" s="306">
        <v>602</v>
      </c>
      <c r="D50" s="307">
        <v>36448</v>
      </c>
      <c r="E50" s="307"/>
      <c r="F50" s="307"/>
      <c r="G50" s="307"/>
      <c r="H50" s="308"/>
      <c r="I50" s="308"/>
      <c r="J50" s="308"/>
      <c r="K50" s="477">
        <f t="shared" si="0"/>
        <v>36448</v>
      </c>
      <c r="L50" s="478"/>
    </row>
    <row r="51" spans="1:12" s="318" customFormat="1" ht="15">
      <c r="A51" s="310" t="s">
        <v>464</v>
      </c>
      <c r="B51" s="306">
        <v>429</v>
      </c>
      <c r="C51" s="306">
        <v>429</v>
      </c>
      <c r="D51" s="307">
        <v>25973</v>
      </c>
      <c r="E51" s="307"/>
      <c r="F51" s="307"/>
      <c r="G51" s="307"/>
      <c r="H51" s="308"/>
      <c r="I51" s="308"/>
      <c r="J51" s="308"/>
      <c r="K51" s="477">
        <f t="shared" si="0"/>
        <v>25973</v>
      </c>
      <c r="L51" s="478"/>
    </row>
    <row r="52" spans="1:12" s="318" customFormat="1" ht="15">
      <c r="A52" s="310" t="s">
        <v>465</v>
      </c>
      <c r="B52" s="306">
        <v>204</v>
      </c>
      <c r="C52" s="306">
        <v>204</v>
      </c>
      <c r="D52" s="307">
        <v>12351</v>
      </c>
      <c r="E52" s="307"/>
      <c r="F52" s="307"/>
      <c r="G52" s="307"/>
      <c r="H52" s="308"/>
      <c r="I52" s="308"/>
      <c r="J52" s="308"/>
      <c r="K52" s="477">
        <f t="shared" si="0"/>
        <v>12351</v>
      </c>
      <c r="L52" s="478"/>
    </row>
    <row r="53" spans="1:12" s="318" customFormat="1" ht="15">
      <c r="A53" s="310" t="s">
        <v>466</v>
      </c>
      <c r="B53" s="306">
        <v>513</v>
      </c>
      <c r="C53" s="306">
        <v>513</v>
      </c>
      <c r="D53" s="307">
        <v>31059</v>
      </c>
      <c r="E53" s="307"/>
      <c r="F53" s="307"/>
      <c r="G53" s="307"/>
      <c r="H53" s="308"/>
      <c r="I53" s="308"/>
      <c r="J53" s="308"/>
      <c r="K53" s="477">
        <f t="shared" si="0"/>
        <v>31059</v>
      </c>
      <c r="L53" s="478"/>
    </row>
    <row r="54" spans="1:12" s="318" customFormat="1" ht="15">
      <c r="A54" s="310" t="s">
        <v>467</v>
      </c>
      <c r="B54" s="306">
        <v>1094</v>
      </c>
      <c r="C54" s="306">
        <v>1094</v>
      </c>
      <c r="D54" s="307">
        <v>66235</v>
      </c>
      <c r="E54" s="307"/>
      <c r="F54" s="307"/>
      <c r="G54" s="307"/>
      <c r="H54" s="308"/>
      <c r="I54" s="308"/>
      <c r="J54" s="308"/>
      <c r="K54" s="477">
        <f t="shared" si="0"/>
        <v>66235</v>
      </c>
      <c r="L54" s="478"/>
    </row>
    <row r="55" spans="1:12" s="318" customFormat="1" ht="15">
      <c r="A55" s="310" t="s">
        <v>468</v>
      </c>
      <c r="B55" s="306">
        <v>866</v>
      </c>
      <c r="C55" s="306">
        <v>866</v>
      </c>
      <c r="D55" s="307">
        <v>52431</v>
      </c>
      <c r="E55" s="307"/>
      <c r="F55" s="307"/>
      <c r="G55" s="307"/>
      <c r="H55" s="308"/>
      <c r="I55" s="308"/>
      <c r="J55" s="308"/>
      <c r="K55" s="477">
        <f t="shared" si="0"/>
        <v>52431</v>
      </c>
      <c r="L55" s="478"/>
    </row>
    <row r="56" spans="1:12" s="318" customFormat="1" ht="15">
      <c r="A56" s="310" t="s">
        <v>469</v>
      </c>
      <c r="B56" s="306">
        <v>336</v>
      </c>
      <c r="C56" s="306">
        <v>336</v>
      </c>
      <c r="D56" s="307">
        <v>20343</v>
      </c>
      <c r="E56" s="307"/>
      <c r="F56" s="307"/>
      <c r="G56" s="307"/>
      <c r="H56" s="308"/>
      <c r="I56" s="308"/>
      <c r="J56" s="308"/>
      <c r="K56" s="477">
        <f t="shared" si="0"/>
        <v>20343</v>
      </c>
      <c r="L56" s="478"/>
    </row>
    <row r="57" spans="1:12" s="318" customFormat="1" ht="15">
      <c r="A57" s="310" t="s">
        <v>470</v>
      </c>
      <c r="B57" s="310">
        <v>412</v>
      </c>
      <c r="C57" s="310">
        <v>412</v>
      </c>
      <c r="D57" s="307">
        <v>24944</v>
      </c>
      <c r="E57" s="307"/>
      <c r="F57" s="307"/>
      <c r="G57" s="307"/>
      <c r="H57" s="308"/>
      <c r="I57" s="308"/>
      <c r="J57" s="308"/>
      <c r="K57" s="477">
        <f t="shared" si="0"/>
        <v>24944</v>
      </c>
      <c r="L57" s="478"/>
    </row>
    <row r="58" spans="1:12" s="318" customFormat="1" ht="15">
      <c r="A58" s="310" t="s">
        <v>471</v>
      </c>
      <c r="B58" s="306">
        <v>617</v>
      </c>
      <c r="C58" s="306">
        <v>617</v>
      </c>
      <c r="D58" s="307">
        <v>37356</v>
      </c>
      <c r="E58" s="307"/>
      <c r="F58" s="307"/>
      <c r="G58" s="307"/>
      <c r="H58" s="308"/>
      <c r="I58" s="308"/>
      <c r="J58" s="308"/>
      <c r="K58" s="477">
        <f t="shared" si="0"/>
        <v>37356</v>
      </c>
      <c r="L58" s="478"/>
    </row>
    <row r="59" spans="1:12" s="318" customFormat="1" ht="15">
      <c r="A59" s="310" t="s">
        <v>472</v>
      </c>
      <c r="B59" s="306">
        <v>473</v>
      </c>
      <c r="C59" s="306">
        <v>473</v>
      </c>
      <c r="D59" s="307">
        <v>28637</v>
      </c>
      <c r="E59" s="307"/>
      <c r="F59" s="307"/>
      <c r="G59" s="307"/>
      <c r="H59" s="308"/>
      <c r="I59" s="308"/>
      <c r="J59" s="308"/>
      <c r="K59" s="477">
        <f t="shared" si="0"/>
        <v>28637</v>
      </c>
      <c r="L59" s="478"/>
    </row>
    <row r="60" spans="1:12" s="304" customFormat="1" ht="19.5" customHeight="1">
      <c r="A60" s="319" t="s">
        <v>473</v>
      </c>
      <c r="B60" s="320">
        <f>SUM(B35:B59)</f>
        <v>13703</v>
      </c>
      <c r="C60" s="320">
        <f>SUM(C35:C59)</f>
        <v>13703</v>
      </c>
      <c r="D60" s="311">
        <f>SUM(D35:D59)</f>
        <v>829635</v>
      </c>
      <c r="E60" s="311"/>
      <c r="F60" s="311"/>
      <c r="G60" s="311"/>
      <c r="H60" s="311">
        <f>SUM(H35:H59)</f>
        <v>35</v>
      </c>
      <c r="I60" s="321"/>
      <c r="J60" s="311">
        <f>SUM(J35:J59)</f>
        <v>327320</v>
      </c>
      <c r="K60" s="493">
        <f>SUM(K35:K59)</f>
        <v>1156955</v>
      </c>
      <c r="L60" s="478"/>
    </row>
  </sheetData>
  <sheetProtection/>
  <mergeCells count="54">
    <mergeCell ref="K60:L60"/>
    <mergeCell ref="A9:J9"/>
    <mergeCell ref="A11:J11"/>
    <mergeCell ref="A15:I15"/>
    <mergeCell ref="A20:I20"/>
    <mergeCell ref="A21:H21"/>
    <mergeCell ref="A23:I23"/>
    <mergeCell ref="A16:J16"/>
    <mergeCell ref="A19:K19"/>
    <mergeCell ref="A18:L18"/>
    <mergeCell ref="K54:L54"/>
    <mergeCell ref="K55:L55"/>
    <mergeCell ref="K56:L56"/>
    <mergeCell ref="K57:L57"/>
    <mergeCell ref="K58:L58"/>
    <mergeCell ref="K59:L59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D25:F25"/>
    <mergeCell ref="A31:L31"/>
    <mergeCell ref="K36:L36"/>
    <mergeCell ref="K37:L37"/>
    <mergeCell ref="K35:L35"/>
    <mergeCell ref="K41:L41"/>
    <mergeCell ref="K40:L40"/>
    <mergeCell ref="A27:I27"/>
    <mergeCell ref="A28:K28"/>
    <mergeCell ref="A33:A34"/>
    <mergeCell ref="B33:D33"/>
    <mergeCell ref="A29:O29"/>
    <mergeCell ref="K33:L34"/>
    <mergeCell ref="E33:J33"/>
    <mergeCell ref="K38:L38"/>
    <mergeCell ref="K39:L39"/>
    <mergeCell ref="A24:I24"/>
    <mergeCell ref="A6:J6"/>
    <mergeCell ref="A7:J7"/>
    <mergeCell ref="H1:L1"/>
    <mergeCell ref="A13:J13"/>
    <mergeCell ref="B2:I2"/>
    <mergeCell ref="A3:J3"/>
    <mergeCell ref="A4:J4"/>
    <mergeCell ref="A5:I5"/>
    <mergeCell ref="A8:J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58" r:id="rId1"/>
  <colBreaks count="1" manualBreakCount="1">
    <brk id="13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Загальний</cp:lastModifiedBy>
  <cp:lastPrinted>2015-12-24T17:25:02Z</cp:lastPrinted>
  <dcterms:created xsi:type="dcterms:W3CDTF">2014-01-17T10:52:16Z</dcterms:created>
  <dcterms:modified xsi:type="dcterms:W3CDTF">2016-01-04T08:23:13Z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